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N:\03 Projekte\2020\Cluster EFRE-Projekte\20400_3EKom\AP1_Projekte+Netzwerke\Gasmangel\Gaspreisbremse\"/>
    </mc:Choice>
  </mc:AlternateContent>
  <xr:revisionPtr revIDLastSave="0" documentId="13_ncr:1_{6075184E-1DF6-4718-A862-20D0CEE32291}" xr6:coauthVersionLast="36" xr6:coauthVersionMax="36" xr10:uidLastSave="{00000000-0000-0000-0000-000000000000}"/>
  <workbookProtection workbookAlgorithmName="SHA-512" workbookHashValue="WYuqUyRfcCM99f36oKIhcjL/Ayz4Ev7yGDxFJoLAb4JJaHDPQ+zkBqW2abVrGElRAfPZucCruPUBQfXvawwucA==" workbookSaltValue="Zy2NrTRKkEU1gXC1YUeuyQ==" workbookSpinCount="100000" lockStructure="1"/>
  <bookViews>
    <workbookView xWindow="0" yWindow="0" windowWidth="19200" windowHeight="7750" xr2:uid="{513C24B1-D049-413D-93C7-DB32760236CB}"/>
  </bookViews>
  <sheets>
    <sheet name="Einführung" sheetId="1" r:id="rId1"/>
    <sheet name="CO2_Preis" sheetId="12" state="hidden" r:id="rId2"/>
    <sheet name="Kosten Gas" sheetId="13" r:id="rId3"/>
    <sheet name="Kosten Wärme" sheetId="18" r:id="rId4"/>
    <sheet name="Kosten Strom" sheetId="19" r:id="rId5"/>
    <sheet name="Einzelbetrachtung" sheetId="20" r:id="rId6"/>
    <sheet name="Bsp. Kosten Gas" sheetId="21" r:id="rId7"/>
    <sheet name="Preisauswirkungen" sheetId="14" state="hidden" r:id="rId8"/>
    <sheet name="CO2-Faktoren" sheetId="3" state="hidden" r:id="rId9"/>
    <sheet name="Heiz- und Brennwert (Bafa)" sheetId="2" state="hidden" r:id="rId10"/>
    <sheet name="CO2-Faktoren (LAK)" sheetId="8" state="hidden" r:id="rId11"/>
    <sheet name="CO2-Faktoren-Verkehr" sheetId="9" state="hidden" r:id="rId12"/>
    <sheet name="Umrechnungen" sheetId="10" state="hidden" r:id="rId13"/>
  </sheets>
  <definedNames>
    <definedName name="Betriebsverbrauch_PreAG" localSheetId="6">#REF!</definedName>
    <definedName name="Betriebsverbrauch_PreAG" localSheetId="10">#REF!</definedName>
    <definedName name="Betriebsverbrauch_PreAG" localSheetId="5">#REF!</definedName>
    <definedName name="Betriebsverbrauch_PreAG" localSheetId="2">#REF!</definedName>
    <definedName name="Betriebsverbrauch_PreAG" localSheetId="4">#REF!</definedName>
    <definedName name="Betriebsverbrauch_PreAG" localSheetId="3">#REF!</definedName>
    <definedName name="Betriebsverbrauch_PreAG" localSheetId="7">#REF!</definedName>
    <definedName name="Betriebsverbrauch_PreAG">#REF!</definedName>
    <definedName name="CO2_Aufschlag">Preisauswirkungen!$A$4:$N$14</definedName>
    <definedName name="CO2_Aufschlag_ExcelAlt">Preisauswirkungen!$A$4:$N$14</definedName>
    <definedName name="CO2_Kostenrechner_Excelversion_Alt" localSheetId="6">#REF!</definedName>
    <definedName name="CO2_Kostenrechner_Excelversion_Alt" localSheetId="5">#REF!</definedName>
    <definedName name="CO2_Kostenrechner_Excelversion_Alt" localSheetId="4">#REF!</definedName>
    <definedName name="CO2_Kostenrechner_Excelversion_Alt" localSheetId="3">#REF!</definedName>
    <definedName name="CO2_Kostenrechner_Excelversion_Alt" localSheetId="7">#REF!</definedName>
    <definedName name="CO2_Kostenrechner_Excelversion_Alt">#REF!</definedName>
    <definedName name="DrehstromEV" localSheetId="10">#REF!</definedName>
    <definedName name="_xlnm.Print_Area" localSheetId="6">'Bsp. Kosten Gas'!$A$1:$Q$34</definedName>
    <definedName name="_xlnm.Print_Area" localSheetId="0">Einführung!$A$1:$T$43</definedName>
    <definedName name="_xlnm.Print_Area" localSheetId="5">Einzelbetrachtung!$A$1:$Q$8</definedName>
    <definedName name="_xlnm.Print_Area" localSheetId="2">'Kosten Gas'!$A$1:$Q$34</definedName>
    <definedName name="_xlnm.Print_Area" localSheetId="4">'Kosten Strom'!$A$1:$Q$34</definedName>
    <definedName name="_xlnm.Print_Area" localSheetId="3">'Kosten Wärme'!$A$1:$Q$34</definedName>
    <definedName name="Einphasenstrom" localSheetId="10">#REF!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13" l="1"/>
  <c r="L24" i="21" l="1"/>
  <c r="J24" i="21"/>
  <c r="H24" i="21"/>
  <c r="K24" i="21" s="1"/>
  <c r="M24" i="21" s="1"/>
  <c r="N24" i="21" s="1"/>
  <c r="L23" i="21"/>
  <c r="K23" i="21"/>
  <c r="M23" i="21" s="1"/>
  <c r="N23" i="21" s="1"/>
  <c r="J23" i="21"/>
  <c r="H23" i="21"/>
  <c r="J22" i="21"/>
  <c r="L22" i="21" s="1"/>
  <c r="H22" i="21"/>
  <c r="K22" i="21" s="1"/>
  <c r="M22" i="21" s="1"/>
  <c r="N22" i="21" s="1"/>
  <c r="J21" i="21"/>
  <c r="L21" i="21" s="1"/>
  <c r="H21" i="21"/>
  <c r="K21" i="21" s="1"/>
  <c r="M21" i="21" s="1"/>
  <c r="N21" i="21" s="1"/>
  <c r="L20" i="21"/>
  <c r="J20" i="21"/>
  <c r="H20" i="21"/>
  <c r="K20" i="21" s="1"/>
  <c r="M20" i="21" s="1"/>
  <c r="N20" i="21" s="1"/>
  <c r="J19" i="21"/>
  <c r="H19" i="21"/>
  <c r="K19" i="21" s="1"/>
  <c r="J17" i="21"/>
  <c r="L17" i="21" s="1"/>
  <c r="H17" i="21"/>
  <c r="K17" i="21" s="1"/>
  <c r="M17" i="21" s="1"/>
  <c r="N17" i="21" s="1"/>
  <c r="J16" i="21"/>
  <c r="L16" i="21" s="1"/>
  <c r="H16" i="21"/>
  <c r="K16" i="21" s="1"/>
  <c r="M16" i="21" s="1"/>
  <c r="N16" i="21" s="1"/>
  <c r="L15" i="21"/>
  <c r="J15" i="21"/>
  <c r="H15" i="21"/>
  <c r="K15" i="21" s="1"/>
  <c r="M15" i="21" s="1"/>
  <c r="N15" i="21" s="1"/>
  <c r="L14" i="21"/>
  <c r="K14" i="21"/>
  <c r="M14" i="21" s="1"/>
  <c r="N14" i="21" s="1"/>
  <c r="J14" i="21"/>
  <c r="H14" i="21"/>
  <c r="J13" i="21"/>
  <c r="L13" i="21" s="1"/>
  <c r="H13" i="21"/>
  <c r="K13" i="21" s="1"/>
  <c r="M13" i="21" s="1"/>
  <c r="N13" i="21" s="1"/>
  <c r="J12" i="21"/>
  <c r="L12" i="21" s="1"/>
  <c r="H12" i="21"/>
  <c r="K12" i="21" s="1"/>
  <c r="M12" i="21" s="1"/>
  <c r="N12" i="21" s="1"/>
  <c r="L11" i="21"/>
  <c r="J11" i="21"/>
  <c r="H11" i="21"/>
  <c r="K11" i="21" s="1"/>
  <c r="M11" i="21" s="1"/>
  <c r="N11" i="21" s="1"/>
  <c r="L10" i="21"/>
  <c r="K10" i="21"/>
  <c r="M10" i="21" s="1"/>
  <c r="N10" i="21" s="1"/>
  <c r="J10" i="21"/>
  <c r="H10" i="21"/>
  <c r="J9" i="21"/>
  <c r="H9" i="21"/>
  <c r="K9" i="21" s="1"/>
  <c r="J8" i="21"/>
  <c r="H8" i="21"/>
  <c r="K8" i="21" s="1"/>
  <c r="J7" i="21"/>
  <c r="H7" i="21"/>
  <c r="K7" i="21" s="1"/>
  <c r="J6" i="21"/>
  <c r="H6" i="21"/>
  <c r="K6" i="21" s="1"/>
  <c r="J20" i="19"/>
  <c r="J21" i="19"/>
  <c r="J22" i="19"/>
  <c r="J23" i="19"/>
  <c r="J24" i="19"/>
  <c r="J19" i="19"/>
  <c r="J20" i="18"/>
  <c r="J21" i="18"/>
  <c r="J22" i="18"/>
  <c r="L22" i="18" s="1"/>
  <c r="J23" i="18"/>
  <c r="L23" i="18" s="1"/>
  <c r="J24" i="18"/>
  <c r="J19" i="18"/>
  <c r="J20" i="13"/>
  <c r="J21" i="13"/>
  <c r="J22" i="13"/>
  <c r="J23" i="13"/>
  <c r="L23" i="13" s="1"/>
  <c r="J24" i="13"/>
  <c r="J19" i="13"/>
  <c r="H20" i="19"/>
  <c r="H21" i="19"/>
  <c r="H22" i="19"/>
  <c r="H23" i="19"/>
  <c r="H24" i="19"/>
  <c r="L24" i="19" s="1"/>
  <c r="H19" i="19"/>
  <c r="L19" i="19" s="1"/>
  <c r="H7" i="19"/>
  <c r="H8" i="19"/>
  <c r="H9" i="19"/>
  <c r="H10" i="19"/>
  <c r="H11" i="19"/>
  <c r="H12" i="19"/>
  <c r="L12" i="19" s="1"/>
  <c r="H13" i="19"/>
  <c r="K13" i="19" s="1"/>
  <c r="H14" i="19"/>
  <c r="K14" i="19" s="1"/>
  <c r="H15" i="19"/>
  <c r="H16" i="19"/>
  <c r="H17" i="19"/>
  <c r="K17" i="19" s="1"/>
  <c r="K23" i="19"/>
  <c r="L23" i="19"/>
  <c r="L22" i="19"/>
  <c r="K22" i="19"/>
  <c r="L21" i="19"/>
  <c r="K21" i="19"/>
  <c r="K20" i="19"/>
  <c r="L20" i="19"/>
  <c r="J17" i="19"/>
  <c r="L17" i="19" s="1"/>
  <c r="K16" i="19"/>
  <c r="J16" i="19"/>
  <c r="L16" i="19" s="1"/>
  <c r="M16" i="19" s="1"/>
  <c r="N16" i="19" s="1"/>
  <c r="L15" i="19"/>
  <c r="M15" i="19" s="1"/>
  <c r="N15" i="19" s="1"/>
  <c r="K15" i="19"/>
  <c r="J15" i="19"/>
  <c r="J14" i="19"/>
  <c r="J13" i="19"/>
  <c r="J12" i="19"/>
  <c r="K11" i="19"/>
  <c r="J11" i="19"/>
  <c r="L11" i="19" s="1"/>
  <c r="L10" i="19"/>
  <c r="K10" i="19"/>
  <c r="M10" i="19" s="1"/>
  <c r="N10" i="19" s="1"/>
  <c r="J10" i="19"/>
  <c r="K9" i="19"/>
  <c r="J9" i="19"/>
  <c r="L9" i="19" s="1"/>
  <c r="K8" i="19"/>
  <c r="J8" i="19"/>
  <c r="L8" i="19" s="1"/>
  <c r="M8" i="19" s="1"/>
  <c r="N8" i="19" s="1"/>
  <c r="L7" i="19"/>
  <c r="K7" i="19"/>
  <c r="J7" i="19"/>
  <c r="J6" i="19"/>
  <c r="L24" i="18"/>
  <c r="H24" i="18"/>
  <c r="K24" i="18" s="1"/>
  <c r="H23" i="18"/>
  <c r="K23" i="18" s="1"/>
  <c r="K22" i="18"/>
  <c r="H22" i="18"/>
  <c r="H21" i="18"/>
  <c r="L21" i="18" s="1"/>
  <c r="L20" i="18"/>
  <c r="H20" i="18"/>
  <c r="K20" i="18" s="1"/>
  <c r="L19" i="18"/>
  <c r="H19" i="18"/>
  <c r="K19" i="18" s="1"/>
  <c r="K17" i="18"/>
  <c r="M17" i="18" s="1"/>
  <c r="N17" i="18" s="1"/>
  <c r="J17" i="18"/>
  <c r="L17" i="18" s="1"/>
  <c r="H17" i="18"/>
  <c r="J16" i="18"/>
  <c r="H16" i="18"/>
  <c r="L16" i="18" s="1"/>
  <c r="J15" i="18"/>
  <c r="L15" i="18" s="1"/>
  <c r="H15" i="18"/>
  <c r="K15" i="18" s="1"/>
  <c r="M15" i="18" s="1"/>
  <c r="N15" i="18" s="1"/>
  <c r="L14" i="18"/>
  <c r="J14" i="18"/>
  <c r="H14" i="18"/>
  <c r="K14" i="18" s="1"/>
  <c r="K13" i="18"/>
  <c r="J13" i="18"/>
  <c r="L13" i="18" s="1"/>
  <c r="H13" i="18"/>
  <c r="J12" i="18"/>
  <c r="H12" i="18"/>
  <c r="L12" i="18" s="1"/>
  <c r="J11" i="18"/>
  <c r="L11" i="18" s="1"/>
  <c r="H11" i="18"/>
  <c r="K11" i="18" s="1"/>
  <c r="M11" i="18" s="1"/>
  <c r="N11" i="18" s="1"/>
  <c r="L10" i="18"/>
  <c r="J10" i="18"/>
  <c r="H10" i="18"/>
  <c r="K10" i="18" s="1"/>
  <c r="M10" i="18" s="1"/>
  <c r="N10" i="18" s="1"/>
  <c r="K9" i="18"/>
  <c r="J9" i="18"/>
  <c r="L9" i="18" s="1"/>
  <c r="H9" i="18"/>
  <c r="J8" i="18"/>
  <c r="H8" i="18"/>
  <c r="L8" i="18" s="1"/>
  <c r="K7" i="18"/>
  <c r="J7" i="18"/>
  <c r="L7" i="18" s="1"/>
  <c r="H7" i="18"/>
  <c r="J6" i="18"/>
  <c r="L6" i="18" s="1"/>
  <c r="H6" i="18"/>
  <c r="K6" i="18" s="1"/>
  <c r="K24" i="13"/>
  <c r="L24" i="13"/>
  <c r="H24" i="13"/>
  <c r="H23" i="13"/>
  <c r="K23" i="13" s="1"/>
  <c r="K22" i="13"/>
  <c r="L22" i="13"/>
  <c r="H22" i="13"/>
  <c r="H21" i="13"/>
  <c r="L21" i="13" s="1"/>
  <c r="K20" i="13"/>
  <c r="L20" i="13"/>
  <c r="H20" i="13"/>
  <c r="L19" i="13"/>
  <c r="H19" i="13"/>
  <c r="K19" i="13" s="1"/>
  <c r="K17" i="13"/>
  <c r="J17" i="13"/>
  <c r="L17" i="13" s="1"/>
  <c r="H17" i="13"/>
  <c r="J16" i="13"/>
  <c r="H16" i="13"/>
  <c r="L16" i="13" s="1"/>
  <c r="K15" i="13"/>
  <c r="J15" i="13"/>
  <c r="L15" i="13" s="1"/>
  <c r="H15" i="13"/>
  <c r="L14" i="13"/>
  <c r="J14" i="13"/>
  <c r="H14" i="13"/>
  <c r="K14" i="13" s="1"/>
  <c r="M14" i="13" s="1"/>
  <c r="N14" i="13" s="1"/>
  <c r="K13" i="13"/>
  <c r="M13" i="13" s="1"/>
  <c r="N13" i="13" s="1"/>
  <c r="J13" i="13"/>
  <c r="L13" i="13" s="1"/>
  <c r="H13" i="13"/>
  <c r="J12" i="13"/>
  <c r="H12" i="13"/>
  <c r="L12" i="13" s="1"/>
  <c r="K11" i="13"/>
  <c r="J11" i="13"/>
  <c r="L11" i="13" s="1"/>
  <c r="H11" i="13"/>
  <c r="L10" i="13"/>
  <c r="J10" i="13"/>
  <c r="H10" i="13"/>
  <c r="K10" i="13" s="1"/>
  <c r="M10" i="13" s="1"/>
  <c r="N10" i="13" s="1"/>
  <c r="K9" i="13"/>
  <c r="J9" i="13"/>
  <c r="L9" i="13" s="1"/>
  <c r="H9" i="13"/>
  <c r="J8" i="13"/>
  <c r="H8" i="13"/>
  <c r="L8" i="13" s="1"/>
  <c r="M7" i="13"/>
  <c r="N7" i="13" s="1"/>
  <c r="J7" i="13"/>
  <c r="L7" i="13" s="1"/>
  <c r="H7" i="13"/>
  <c r="J6" i="13"/>
  <c r="L6" i="13" s="1"/>
  <c r="H6" i="13"/>
  <c r="K6" i="13" s="1"/>
  <c r="L19" i="21" l="1"/>
  <c r="M19" i="21" s="1"/>
  <c r="N19" i="21" s="1"/>
  <c r="L9" i="21"/>
  <c r="M9" i="21" s="1"/>
  <c r="N9" i="21" s="1"/>
  <c r="L8" i="21"/>
  <c r="M8" i="21" s="1"/>
  <c r="N8" i="21" s="1"/>
  <c r="L6" i="21"/>
  <c r="M6" i="21" s="1"/>
  <c r="F25" i="21"/>
  <c r="L7" i="21"/>
  <c r="M7" i="21" s="1"/>
  <c r="N7" i="21" s="1"/>
  <c r="K25" i="21"/>
  <c r="M23" i="13"/>
  <c r="N23" i="13" s="1"/>
  <c r="M19" i="13"/>
  <c r="N19" i="13" s="1"/>
  <c r="M6" i="13"/>
  <c r="N6" i="13" s="1"/>
  <c r="M22" i="19"/>
  <c r="N22" i="19" s="1"/>
  <c r="M21" i="19"/>
  <c r="N21" i="19" s="1"/>
  <c r="K24" i="19"/>
  <c r="M24" i="19" s="1"/>
  <c r="N24" i="19" s="1"/>
  <c r="K19" i="19"/>
  <c r="M19" i="19" s="1"/>
  <c r="N19" i="19" s="1"/>
  <c r="M7" i="19"/>
  <c r="N7" i="19" s="1"/>
  <c r="L13" i="19"/>
  <c r="M13" i="19" s="1"/>
  <c r="N13" i="19" s="1"/>
  <c r="L14" i="19"/>
  <c r="K12" i="19"/>
  <c r="M12" i="19" s="1"/>
  <c r="N12" i="19" s="1"/>
  <c r="M14" i="19"/>
  <c r="N14" i="19" s="1"/>
  <c r="M9" i="19"/>
  <c r="N9" i="19" s="1"/>
  <c r="M17" i="19"/>
  <c r="N17" i="19" s="1"/>
  <c r="M11" i="19"/>
  <c r="N11" i="19" s="1"/>
  <c r="M20" i="19"/>
  <c r="N20" i="19" s="1"/>
  <c r="M23" i="19"/>
  <c r="N23" i="19" s="1"/>
  <c r="M6" i="18"/>
  <c r="N6" i="18" s="1"/>
  <c r="M22" i="18"/>
  <c r="N22" i="18" s="1"/>
  <c r="M23" i="18"/>
  <c r="N23" i="18" s="1"/>
  <c r="M20" i="18"/>
  <c r="N20" i="18" s="1"/>
  <c r="M24" i="18"/>
  <c r="N24" i="18" s="1"/>
  <c r="M13" i="18"/>
  <c r="N13" i="18" s="1"/>
  <c r="M14" i="18"/>
  <c r="N14" i="18" s="1"/>
  <c r="M19" i="18"/>
  <c r="N19" i="18" s="1"/>
  <c r="M9" i="18"/>
  <c r="N9" i="18" s="1"/>
  <c r="M7" i="18"/>
  <c r="N7" i="18" s="1"/>
  <c r="K8" i="18"/>
  <c r="M8" i="18" s="1"/>
  <c r="N8" i="18" s="1"/>
  <c r="K12" i="18"/>
  <c r="M12" i="18" s="1"/>
  <c r="N12" i="18" s="1"/>
  <c r="K16" i="18"/>
  <c r="M16" i="18" s="1"/>
  <c r="N16" i="18" s="1"/>
  <c r="K21" i="18"/>
  <c r="M21" i="18" s="1"/>
  <c r="N21" i="18" s="1"/>
  <c r="M11" i="13"/>
  <c r="N11" i="13" s="1"/>
  <c r="M17" i="13"/>
  <c r="N17" i="13" s="1"/>
  <c r="M24" i="13"/>
  <c r="N24" i="13" s="1"/>
  <c r="M9" i="13"/>
  <c r="N9" i="13" s="1"/>
  <c r="M15" i="13"/>
  <c r="N15" i="13" s="1"/>
  <c r="M22" i="13"/>
  <c r="N22" i="13" s="1"/>
  <c r="M20" i="13"/>
  <c r="N20" i="13" s="1"/>
  <c r="K8" i="13"/>
  <c r="M8" i="13" s="1"/>
  <c r="N8" i="13" s="1"/>
  <c r="K12" i="13"/>
  <c r="M12" i="13" s="1"/>
  <c r="N12" i="13" s="1"/>
  <c r="K16" i="13"/>
  <c r="M16" i="13" s="1"/>
  <c r="N16" i="13" s="1"/>
  <c r="K21" i="13"/>
  <c r="M21" i="13" s="1"/>
  <c r="N21" i="13" s="1"/>
  <c r="L25" i="21" l="1"/>
  <c r="M25" i="21"/>
  <c r="N25" i="21" s="1"/>
  <c r="N6" i="21"/>
  <c r="D10" i="20" l="1"/>
  <c r="H9" i="20"/>
  <c r="H8" i="20"/>
  <c r="H7" i="20"/>
  <c r="G9" i="20"/>
  <c r="G8" i="20"/>
  <c r="G7" i="20"/>
  <c r="F8" i="20"/>
  <c r="I8" i="20" s="1"/>
  <c r="F9" i="20"/>
  <c r="I9" i="20" s="1"/>
  <c r="F7" i="20"/>
  <c r="I7" i="20" s="1"/>
  <c r="I10" i="20" s="1"/>
  <c r="J7" i="20" l="1"/>
  <c r="J9" i="20"/>
  <c r="K9" i="20" s="1"/>
  <c r="L9" i="20" s="1"/>
  <c r="K7" i="20"/>
  <c r="J8" i="20"/>
  <c r="K8" i="20" s="1"/>
  <c r="L8" i="20" s="1"/>
  <c r="F25" i="19"/>
  <c r="H6" i="19"/>
  <c r="F25" i="18"/>
  <c r="L25" i="18"/>
  <c r="M25" i="13"/>
  <c r="L25" i="13"/>
  <c r="K25" i="13"/>
  <c r="F25" i="13"/>
  <c r="N25" i="13" l="1"/>
  <c r="L7" i="20"/>
  <c r="K10" i="20"/>
  <c r="L10" i="20" s="1"/>
  <c r="J10" i="20"/>
  <c r="K6" i="19"/>
  <c r="L6" i="19"/>
  <c r="L25" i="19" s="1"/>
  <c r="K25" i="18"/>
  <c r="J14" i="14"/>
  <c r="F14" i="14"/>
  <c r="G14" i="14"/>
  <c r="H14" i="14"/>
  <c r="I14" i="14"/>
  <c r="E14" i="14"/>
  <c r="K14" i="14"/>
  <c r="L14" i="14"/>
  <c r="M14" i="14"/>
  <c r="N14" i="14"/>
  <c r="K13" i="14"/>
  <c r="L13" i="14"/>
  <c r="M13" i="14"/>
  <c r="N13" i="14"/>
  <c r="J13" i="14"/>
  <c r="F13" i="14"/>
  <c r="G13" i="14"/>
  <c r="H13" i="14"/>
  <c r="I13" i="14"/>
  <c r="E13" i="14"/>
  <c r="K12" i="14"/>
  <c r="L12" i="14"/>
  <c r="M12" i="14"/>
  <c r="N12" i="14"/>
  <c r="J12" i="14"/>
  <c r="F12" i="14"/>
  <c r="G12" i="14"/>
  <c r="H12" i="14"/>
  <c r="I12" i="14"/>
  <c r="E12" i="14"/>
  <c r="K11" i="14"/>
  <c r="L11" i="14"/>
  <c r="M11" i="14"/>
  <c r="N11" i="14"/>
  <c r="J11" i="14"/>
  <c r="F11" i="14"/>
  <c r="G11" i="14"/>
  <c r="H11" i="14"/>
  <c r="I11" i="14"/>
  <c r="E11" i="14"/>
  <c r="K9" i="14"/>
  <c r="K10" i="14" s="1"/>
  <c r="L9" i="14"/>
  <c r="L10" i="14" s="1"/>
  <c r="M9" i="14"/>
  <c r="N9" i="14"/>
  <c r="N10" i="14" s="1"/>
  <c r="J9" i="14"/>
  <c r="J10" i="14" s="1"/>
  <c r="F9" i="14"/>
  <c r="F10" i="14" s="1"/>
  <c r="G9" i="14"/>
  <c r="G10" i="14" s="1"/>
  <c r="H9" i="14"/>
  <c r="H10" i="14" s="1"/>
  <c r="I9" i="14"/>
  <c r="I10" i="14" s="1"/>
  <c r="E9" i="14"/>
  <c r="E10" i="14" s="1"/>
  <c r="K8" i="14"/>
  <c r="L8" i="14"/>
  <c r="M8" i="14"/>
  <c r="N8" i="14"/>
  <c r="J8" i="14"/>
  <c r="F8" i="14"/>
  <c r="G8" i="14"/>
  <c r="H8" i="14"/>
  <c r="I8" i="14"/>
  <c r="E8" i="14"/>
  <c r="K7" i="14"/>
  <c r="L7" i="14"/>
  <c r="M7" i="14"/>
  <c r="N7" i="14"/>
  <c r="J7" i="14"/>
  <c r="F7" i="14"/>
  <c r="G7" i="14"/>
  <c r="H7" i="14"/>
  <c r="I7" i="14"/>
  <c r="E7" i="14"/>
  <c r="K5" i="14"/>
  <c r="L5" i="14"/>
  <c r="M5" i="14"/>
  <c r="N5" i="14"/>
  <c r="J5" i="14"/>
  <c r="J6" i="14" s="1"/>
  <c r="F5" i="14"/>
  <c r="F6" i="14" s="1"/>
  <c r="G5" i="14"/>
  <c r="G6" i="14" s="1"/>
  <c r="H5" i="14"/>
  <c r="H6" i="14" s="1"/>
  <c r="I5" i="14"/>
  <c r="I6" i="14" s="1"/>
  <c r="E5" i="14"/>
  <c r="B11" i="14"/>
  <c r="M10" i="14"/>
  <c r="B9" i="14"/>
  <c r="B8" i="14"/>
  <c r="B6" i="14"/>
  <c r="B5" i="14"/>
  <c r="M6" i="19" l="1"/>
  <c r="N6" i="19" s="1"/>
  <c r="K25" i="19"/>
  <c r="M25" i="18"/>
  <c r="N25" i="18" s="1"/>
  <c r="M6" i="14"/>
  <c r="L6" i="14"/>
  <c r="K6" i="14"/>
  <c r="N6" i="14"/>
  <c r="E6" i="14"/>
  <c r="M25" i="19" l="1"/>
  <c r="N25" i="19" s="1"/>
  <c r="D25" i="2"/>
  <c r="D7" i="9" l="1"/>
  <c r="D7" i="8"/>
  <c r="D6" i="9"/>
  <c r="D5" i="9"/>
  <c r="D39" i="8" l="1"/>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6" i="8"/>
  <c r="D5" i="8"/>
  <c r="D39" i="3" l="1"/>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alcChain>
</file>

<file path=xl/sharedStrings.xml><?xml version="1.0" encoding="utf-8"?>
<sst xmlns="http://schemas.openxmlformats.org/spreadsheetml/2006/main" count="420" uniqueCount="222">
  <si>
    <t>Laut Bafa - Merkblatt zurErmittlung des Gesamtenergieverbrauchs (Stand 01.07.2020), Seite 6</t>
  </si>
  <si>
    <t>Energieträger</t>
  </si>
  <si>
    <t>Standard-
einheit</t>
  </si>
  <si>
    <t>Heizöl Leicht</t>
  </si>
  <si>
    <t>l</t>
  </si>
  <si>
    <t>Heizöl schwer</t>
  </si>
  <si>
    <t>Flüssiggas</t>
  </si>
  <si>
    <t>kg</t>
  </si>
  <si>
    <t>Erdgas 
(gemittelt L und H)</t>
  </si>
  <si>
    <t>m³</t>
  </si>
  <si>
    <t>Steinkohle</t>
  </si>
  <si>
    <t>Braunkohle</t>
  </si>
  <si>
    <t>Ottokraftstoffe</t>
  </si>
  <si>
    <t>Dieselkraftstoffe</t>
  </si>
  <si>
    <t>Biomasse Holz</t>
  </si>
  <si>
    <t>Pellets</t>
  </si>
  <si>
    <t>Biogas</t>
  </si>
  <si>
    <t>Biodiesel</t>
  </si>
  <si>
    <t>Wasserstoff</t>
  </si>
  <si>
    <t>Strom</t>
  </si>
  <si>
    <t>kWh</t>
  </si>
  <si>
    <t>Fernwärme/Fernkalte</t>
  </si>
  <si>
    <r>
      <t>Kohlendioxid (CO</t>
    </r>
    <r>
      <rPr>
        <b/>
        <vertAlign val="subscript"/>
        <sz val="11"/>
        <rFont val="Arial"/>
        <family val="2"/>
      </rPr>
      <t>2</t>
    </r>
    <r>
      <rPr>
        <b/>
        <sz val="11"/>
        <rFont val="Arial"/>
        <family val="2"/>
      </rPr>
      <t>) - Emissionsfaktoren nach Energieträgern (LAK Bilanzen 2017)</t>
    </r>
  </si>
  <si>
    <t>Emissionsfaktor</t>
  </si>
  <si>
    <r>
      <t>Kilogramm CO</t>
    </r>
    <r>
      <rPr>
        <vertAlign val="subscript"/>
        <sz val="9"/>
        <rFont val="Arial"/>
        <family val="2"/>
      </rPr>
      <t>2</t>
    </r>
    <r>
      <rPr>
        <sz val="9"/>
        <rFont val="Arial"/>
        <family val="2"/>
      </rPr>
      <t>/
Gigajoule</t>
    </r>
  </si>
  <si>
    <r>
      <t>Kilogramm CO</t>
    </r>
    <r>
      <rPr>
        <vertAlign val="subscript"/>
        <sz val="9"/>
        <rFont val="Arial"/>
        <family val="2"/>
      </rPr>
      <t>2</t>
    </r>
    <r>
      <rPr>
        <sz val="9"/>
        <rFont val="Arial"/>
        <family val="2"/>
      </rPr>
      <t>/kWh
 (= t CO2/MWh)</t>
    </r>
  </si>
  <si>
    <t xml:space="preserve">Steinkohle:  </t>
  </si>
  <si>
    <t>Kraft- und Heizwerke</t>
  </si>
  <si>
    <t>Verarbeitendes Gewerbe</t>
  </si>
  <si>
    <t>Haushalte/GHD</t>
  </si>
  <si>
    <t>Steinkohlenkoks</t>
  </si>
  <si>
    <t xml:space="preserve">Steinkohlenbriketts:  </t>
  </si>
  <si>
    <t>Übr. Umw., Verarb. Gewerbe, Haushalte/GHD</t>
  </si>
  <si>
    <t xml:space="preserve">Braunkohle: </t>
  </si>
  <si>
    <t>Kraft- und Heizwerke, übrige Umwandlung</t>
  </si>
  <si>
    <t>GHD</t>
  </si>
  <si>
    <t xml:space="preserve">Braunkohlenbriketts:  </t>
  </si>
  <si>
    <t>IKW und andere Verbraucher</t>
  </si>
  <si>
    <t>Braunkohlenkoks:</t>
  </si>
  <si>
    <t>IKW, Verarb. Gewerbe</t>
  </si>
  <si>
    <t>übrige Umwandlung und GHD</t>
  </si>
  <si>
    <t>Staub- und Trockenkohle</t>
  </si>
  <si>
    <t>Hartbraunkohle</t>
  </si>
  <si>
    <t>Rohöl</t>
  </si>
  <si>
    <t>Motorenbenzin</t>
  </si>
  <si>
    <t>Rohbenzin</t>
  </si>
  <si>
    <t>Flugbenzin</t>
  </si>
  <si>
    <t>Flugturbinenkraftstoff/Petroleum</t>
  </si>
  <si>
    <t>Dieselkraftstoff</t>
  </si>
  <si>
    <t>Heizöl EL</t>
  </si>
  <si>
    <t>Heizöl S</t>
  </si>
  <si>
    <t>Petrolkoks</t>
  </si>
  <si>
    <t>Andere Mineralölprodukte</t>
  </si>
  <si>
    <t>Raffineriegas</t>
  </si>
  <si>
    <t>Kokereigas, Stadtgas</t>
  </si>
  <si>
    <t>Erdgas</t>
  </si>
  <si>
    <t>Erdölgas</t>
  </si>
  <si>
    <t>Grubengas</t>
  </si>
  <si>
    <t xml:space="preserve">Gichtgas </t>
  </si>
  <si>
    <t>Hausmüll, Siedlungsabfall</t>
  </si>
  <si>
    <t>Industriemüll</t>
  </si>
  <si>
    <t>_____</t>
  </si>
  <si>
    <t>Quelle: Umweltbundesamt; Gichtgas: KFA Jülich</t>
  </si>
  <si>
    <t>Jahr</t>
  </si>
  <si>
    <t xml:space="preserve">Einheit </t>
  </si>
  <si>
    <t>kWh/l</t>
  </si>
  <si>
    <t>kWh/kWh</t>
  </si>
  <si>
    <t>kWh/m³</t>
  </si>
  <si>
    <t>kWh/kg</t>
  </si>
  <si>
    <t>Brennwert in 
kWh/Standardeinheit</t>
  </si>
  <si>
    <t>Heizwert in 
kWh/Standardeinheit</t>
  </si>
  <si>
    <t>[Cent/l]</t>
  </si>
  <si>
    <t>[Cent/kWh]</t>
  </si>
  <si>
    <t>[Cent/m³]</t>
  </si>
  <si>
    <t>[Cent/kg]</t>
  </si>
  <si>
    <t>kg/l</t>
  </si>
  <si>
    <t>Propan</t>
  </si>
  <si>
    <t>Dichte bei 15°C</t>
  </si>
  <si>
    <t>nach DIN 51622</t>
  </si>
  <si>
    <t>Brennwert</t>
  </si>
  <si>
    <t>l/kg</t>
  </si>
  <si>
    <t>Heizöl Leicht [l]</t>
  </si>
  <si>
    <t>Heizöl Leicht [kWh]</t>
  </si>
  <si>
    <t>Erdgas [kWh]</t>
  </si>
  <si>
    <t>Flüssiggas [kWh]</t>
  </si>
  <si>
    <t>Erdgas [m³]</t>
  </si>
  <si>
    <t>Flüssiggas [kg]</t>
  </si>
  <si>
    <t>Flüssiggas [l]</t>
  </si>
  <si>
    <r>
      <t>kg CO</t>
    </r>
    <r>
      <rPr>
        <vertAlign val="subscript"/>
        <sz val="9"/>
        <rFont val="Arial"/>
        <family val="2"/>
      </rPr>
      <t>2</t>
    </r>
    <r>
      <rPr>
        <sz val="9"/>
        <rFont val="Arial"/>
        <family val="2"/>
      </rPr>
      <t>/kWh</t>
    </r>
    <r>
      <rPr>
        <vertAlign val="subscript"/>
        <sz val="9"/>
        <rFont val="Arial"/>
        <family val="2"/>
      </rPr>
      <t>Ho</t>
    </r>
    <r>
      <rPr>
        <sz val="9"/>
        <rFont val="Arial"/>
        <family val="2"/>
      </rPr>
      <t xml:space="preserve">
 (= t CO2/MWh)</t>
    </r>
  </si>
  <si>
    <t>Diesel</t>
  </si>
  <si>
    <t>Benzin E 85 (Super E10)</t>
  </si>
  <si>
    <t>Benzin ohne E 85 (Super)</t>
  </si>
  <si>
    <t>Gasöl als Kraftstoff (Diesel)</t>
  </si>
  <si>
    <t>Umrechnungsfaktoren für Energie:</t>
  </si>
  <si>
    <t>1 t SKE</t>
  </si>
  <si>
    <t xml:space="preserve">1 t RÖE </t>
  </si>
  <si>
    <t>1 MJ</t>
  </si>
  <si>
    <t xml:space="preserve">1 GJ </t>
  </si>
  <si>
    <t>1 TJ</t>
  </si>
  <si>
    <t>1 PJ</t>
  </si>
  <si>
    <t xml:space="preserve">1 EJ </t>
  </si>
  <si>
    <t xml:space="preserve"> 140 kWh</t>
  </si>
  <si>
    <t>11630 kWh</t>
  </si>
  <si>
    <t>0,278 kWh</t>
  </si>
  <si>
    <t>278 kWh</t>
  </si>
  <si>
    <t>278 * 10^3 kWh = 278000 kWh</t>
  </si>
  <si>
    <t>278 * 10^6 kWh</t>
  </si>
  <si>
    <t>278 * 10^9 kWh</t>
  </si>
  <si>
    <t>t SKE : "Tonnen Steinkohleeinheiten"</t>
  </si>
  <si>
    <t>t RÖE : "Tonnen Rohöleinheiten"</t>
  </si>
  <si>
    <t>MJ : "Megajoule"</t>
  </si>
  <si>
    <t>GJ : "Gigajoule"</t>
  </si>
  <si>
    <t>TJ : "Terajoule"</t>
  </si>
  <si>
    <t>PJ : "Petajoule"</t>
  </si>
  <si>
    <t>EJ : "Exajoule"</t>
  </si>
  <si>
    <t>Legende</t>
  </si>
  <si>
    <t>Kilojoule: 1 kJ = 1000 J = 10^3 J</t>
  </si>
  <si>
    <t>Megajoule: 1 MJ = 1000000 J = 10^6 J</t>
  </si>
  <si>
    <t>Gigajoule: 1 GJ = 1000000000 J = 10^9 J</t>
  </si>
  <si>
    <t>Terajoule: 1 TJ = 1000000000000 J = 10^12 J</t>
  </si>
  <si>
    <t>Petajoule: 1 PJ = 1000000000000000 J = 10^15 J</t>
  </si>
  <si>
    <t>Exajoule: 1 EJ = 1000000000000000000 J = 10^18 J</t>
  </si>
  <si>
    <t>0,84 t</t>
  </si>
  <si>
    <t>840 kg</t>
  </si>
  <si>
    <t>Volumen in Masse (Gewicht)</t>
  </si>
  <si>
    <t>1000 l Ethanol</t>
  </si>
  <si>
    <t>=</t>
  </si>
  <si>
    <t>790 kg</t>
  </si>
  <si>
    <t>0,79 t</t>
  </si>
  <si>
    <t>1000 l Benzin</t>
  </si>
  <si>
    <t>750 kg</t>
  </si>
  <si>
    <t>0,75 t</t>
  </si>
  <si>
    <t>1000 l Diesel</t>
  </si>
  <si>
    <t>1000 l Biodiesel</t>
  </si>
  <si>
    <t>880 kg</t>
  </si>
  <si>
    <t>0,88 t</t>
  </si>
  <si>
    <t>1000 m³ Ethanol</t>
  </si>
  <si>
    <t>790.000 kg</t>
  </si>
  <si>
    <t>790 t</t>
  </si>
  <si>
    <t>1000 m³ Benzin</t>
  </si>
  <si>
    <t>750.000 kg</t>
  </si>
  <si>
    <t>750 t</t>
  </si>
  <si>
    <t>1000 m³ Diesel</t>
  </si>
  <si>
    <t>840.000 kg</t>
  </si>
  <si>
    <t>840 t</t>
  </si>
  <si>
    <t>1000 m³ Biodiesel</t>
  </si>
  <si>
    <t>880.000 kg</t>
  </si>
  <si>
    <t>880 t</t>
  </si>
  <si>
    <t>https://www.bdbe.de/daten/umrechnung-und-formeln</t>
  </si>
  <si>
    <t>Heizwerte</t>
  </si>
  <si>
    <t>Benzin</t>
  </si>
  <si>
    <t>Bioethanol</t>
  </si>
  <si>
    <t>Heizwert
[kWh/kg]</t>
  </si>
  <si>
    <t>Kraftstoff-
äquivalenz l</t>
  </si>
  <si>
    <t>Heizwert
[MJ/l]</t>
  </si>
  <si>
    <t>Heizwert 
[MJ/kg]</t>
  </si>
  <si>
    <t>Dichte 
[kg/l]</t>
  </si>
  <si>
    <t>https://www.gammel.de/de/lexikon/Heizwert---Brennwert/4838</t>
  </si>
  <si>
    <t>https://de.wikipedia.org/wiki/Bioethanol</t>
  </si>
  <si>
    <t>Diesel [l]</t>
  </si>
  <si>
    <t>Benzin E10 [l]</t>
  </si>
  <si>
    <t>Benzin Super [l]</t>
  </si>
  <si>
    <t>E10</t>
  </si>
  <si>
    <t>E10 hat 90% Benzin und 10% Ethanol</t>
  </si>
  <si>
    <t>11,4kWh/kg*7,4kWh/kg=11 kWh/kg, d.h. ca. 96,5% des Heizwert von Benzin</t>
  </si>
  <si>
    <r>
      <t>Auswirkung der CO</t>
    </r>
    <r>
      <rPr>
        <vertAlign val="subscript"/>
        <sz val="20"/>
        <color theme="1"/>
        <rFont val="Calibri"/>
        <family val="2"/>
        <scheme val="minor"/>
      </rPr>
      <t>2</t>
    </r>
    <r>
      <rPr>
        <sz val="20"/>
        <color theme="1"/>
        <rFont val="Calibri"/>
        <family val="2"/>
        <scheme val="minor"/>
      </rPr>
      <t>-Bepreisung auf Brennstoffe</t>
    </r>
  </si>
  <si>
    <t>Energie</t>
  </si>
  <si>
    <r>
      <t>CO</t>
    </r>
    <r>
      <rPr>
        <vertAlign val="subscript"/>
        <sz val="11"/>
        <color theme="1"/>
        <rFont val="Calibri"/>
        <family val="2"/>
        <scheme val="minor"/>
      </rPr>
      <t>2</t>
    </r>
    <r>
      <rPr>
        <sz val="11"/>
        <color theme="1"/>
        <rFont val="Calibri"/>
        <family val="2"/>
        <scheme val="minor"/>
      </rPr>
      <t>-Aufpreis</t>
    </r>
  </si>
  <si>
    <t>Entlastung in Prozent</t>
  </si>
  <si>
    <t>Gruppe 1</t>
  </si>
  <si>
    <t>Gruppe2</t>
  </si>
  <si>
    <t>Gruppe 3</t>
  </si>
  <si>
    <t>Gruppe 4</t>
  </si>
  <si>
    <t>Gruppe 5</t>
  </si>
  <si>
    <t>Gruppe 6</t>
  </si>
  <si>
    <t>Gruppe 7</t>
  </si>
  <si>
    <t>Gruppe 8</t>
  </si>
  <si>
    <t>Gruppe 9</t>
  </si>
  <si>
    <t>Gruppe 10</t>
  </si>
  <si>
    <t>Gruppe 11</t>
  </si>
  <si>
    <t>Gruppe 12</t>
  </si>
  <si>
    <t xml:space="preserve">Entlastung in EUR </t>
  </si>
  <si>
    <t>Geschätzte Einsparung des Verbrauchs in Prozent</t>
  </si>
  <si>
    <t>Gesamtkosten Gebäudeportfolio</t>
  </si>
  <si>
    <t>Preisbremse bei Cent/kWh</t>
  </si>
  <si>
    <t>Preis in Cent pro kWh 2023</t>
  </si>
  <si>
    <t>Kosten 2023 ohne Bremse in EUR</t>
  </si>
  <si>
    <t>Kosten 2023 mit Bremse in EUR</t>
  </si>
  <si>
    <r>
      <t xml:space="preserve">Anleitung:
Das Tool zur Energiepreisentwicklung ermöglicht eine erste EInschätzung über die Entwicklung der Energiekosten 2023 im Vergleich zum Vorjahr. 
Es ist sowohl eine Betrachtung auf Einzelgebäudeebene möglich als auch eine Übersicht über das gesamte Gebäudeportfolio.
&gt; Die grün hinterlegten Felder sind ausfüllbar.
&gt; Die blau hinterlegten Felder enthalten feste Daten
&gt; Die weißen Felder zeigen die Ergebnisse der Berechnung
</t>
    </r>
    <r>
      <rPr>
        <b/>
        <u/>
        <sz val="10"/>
        <color theme="1"/>
        <rFont val="Calibri"/>
        <family val="2"/>
        <scheme val="minor"/>
      </rPr>
      <t>Hinweis zur Nutzung:</t>
    </r>
    <r>
      <rPr>
        <b/>
        <sz val="10"/>
        <color theme="1"/>
        <rFont val="Calibri"/>
        <family val="2"/>
        <scheme val="minor"/>
      </rPr>
      <t xml:space="preserve">
Dieses Excel-Tool wurde mit Excel 2019 erstellt. Bei älteren Versionen (2010 und älter) kann es zu Problemen mit Funktionen und der Darstellung kommen. 
In diesem Fall kontaktieren Sie uns gerne.
</t>
    </r>
  </si>
  <si>
    <t>Gas</t>
  </si>
  <si>
    <t>Wärme</t>
  </si>
  <si>
    <t>Kosten in EUR 2022</t>
  </si>
  <si>
    <t>Verbrauch in kWh 2022</t>
  </si>
  <si>
    <t>Geschätzer Verbrauch in kWh 2023</t>
  </si>
  <si>
    <t>Gesamtkosten Einzelgebäude</t>
  </si>
  <si>
    <t>nach Preis pro kWh gruppierte Verbrauchsstellen</t>
  </si>
  <si>
    <t>Arbeitspreis pro kWh 2023 
[Cent]</t>
  </si>
  <si>
    <t>Anzahl der Verbrauchsstellen</t>
  </si>
  <si>
    <t xml:space="preserve">Gesamtverbrauch der Gruppe im Referenzjahr 
[kWh] </t>
  </si>
  <si>
    <t>Gesamtkosten der Gruppe 2022 
[EUR]</t>
  </si>
  <si>
    <t>Geschätzte Einsparung des Verbrauchs [Prozent]</t>
  </si>
  <si>
    <t>kleiner als 1,5 Mio. kWh Jahresverbrauch je Verbrauchsstelle</t>
  </si>
  <si>
    <t>größer als 1,5 Mio. kWh Jahresverbrauch je Verbrauchsstelle</t>
  </si>
  <si>
    <t>Geschätzer Gesamtverbrauch der Gruppe 2023 [kWh]</t>
  </si>
  <si>
    <t>Preisbremse bei 
[Cent/kWh]</t>
  </si>
  <si>
    <t>Gaspreisbremse bis Verbrauch 
[kWh]</t>
  </si>
  <si>
    <t>Kosten 2023 ohne Preisbremse
[EUR]</t>
  </si>
  <si>
    <t>Kosten 2023 mit Preisbremse
[EUR]</t>
  </si>
  <si>
    <t>Entlastung 
[EUR ]</t>
  </si>
  <si>
    <t>Entlastung
[Prozent]</t>
  </si>
  <si>
    <t>kleiner als 30.000 kWh Jahresverbrauch je Verbrauchsstelle</t>
  </si>
  <si>
    <t>größer als 30.000 kWh Jahresverbrauch je Verbrauchsstelle</t>
  </si>
  <si>
    <t>Berechnung für einzelne Verbrauchsstelle</t>
  </si>
  <si>
    <r>
      <rPr>
        <b/>
        <sz val="40"/>
        <color theme="0"/>
        <rFont val="Calibri"/>
        <family val="2"/>
        <scheme val="minor"/>
      </rPr>
      <t>Tool zur Energiekostenschätzung</t>
    </r>
    <r>
      <rPr>
        <sz val="11"/>
        <color theme="0"/>
        <rFont val="Calibri"/>
        <family val="2"/>
        <scheme val="minor"/>
      </rPr>
      <t xml:space="preserve">
</t>
    </r>
    <r>
      <rPr>
        <sz val="16"/>
        <color theme="0"/>
        <rFont val="Calibri"/>
        <family val="2"/>
        <scheme val="minor"/>
      </rPr>
      <t>Für ein Gebäudeportfolio in Bezug auf die veränderten Rahmenbedingungen durch die Energiepreisbremse</t>
    </r>
  </si>
  <si>
    <t>Entlastung durch Preisbremse
[EUR ]</t>
  </si>
  <si>
    <t>Entlastung durch Preisbremse
[Prozent]</t>
  </si>
  <si>
    <t>Preisbremse bis Verbrauch 
[kWh]</t>
  </si>
  <si>
    <t>Preisbremse bis Verbrauch in kWh</t>
  </si>
  <si>
    <r>
      <t xml:space="preserve">Anleitung:
Das Tool zur Energiekostenschätzung ermöglicht eine erste Einschätzung über die Entwicklung der Energiekosten 2023 im Vergleich zum Vorjahr (bzw. Referenzjahr). 
Es ist sowohl eine Betrachtung auf Einzelgebäudeebene möglich als auch eine Übersicht über das gesamte Gebäudeportfolio.
&gt; Die grün hinterlegten Felder sind ausfüllbar.
&gt; Die blau hinterlegten Felder enthalten feste Daten
&gt; Die weißen Felder zeigen die Ergebnisse der Berechnung
Um einen Überblick über das gesamte Portfolio zu erhalten, können Sie Liegenschaften nach den neuen für 2023 geltenden Preis gruppieren.
Alternativ können Sie weitere Zeilen hinzufügen und dadurch alle relevanten Liegenschaften einzeln aufnehmen.
Passwort um den Blattschutz aufzuheben: Energie
WICHTIG: die entsprechenden Preisobergrenzen richten sich nach den 80 % (bzw. 70%) des Referenzjahres </t>
    </r>
    <r>
      <rPr>
        <b/>
        <u/>
        <sz val="10"/>
        <color theme="1"/>
        <rFont val="Calibri"/>
        <family val="2"/>
        <scheme val="minor"/>
      </rPr>
      <t>pro Verbrauchsstelle (nicht der Gruppe).</t>
    </r>
    <r>
      <rPr>
        <b/>
        <sz val="10"/>
        <color theme="1"/>
        <rFont val="Calibri"/>
        <family val="2"/>
        <scheme val="minor"/>
      </rPr>
      <t xml:space="preserve">
</t>
    </r>
    <r>
      <rPr>
        <b/>
        <u/>
        <sz val="10"/>
        <color theme="1"/>
        <rFont val="Calibri"/>
        <family val="2"/>
        <scheme val="minor"/>
      </rPr>
      <t>Hinweis zur Nutzung:</t>
    </r>
    <r>
      <rPr>
        <b/>
        <sz val="10"/>
        <color theme="1"/>
        <rFont val="Calibri"/>
        <family val="2"/>
        <scheme val="minor"/>
      </rPr>
      <t xml:space="preserve">
Dieses Excel-Tool wurde mit Excel 2019 erstellt. Bei älteren Versionen (2010 und älter) kann es zu Problemen mit Funktionen und der Darstellung kommen. 
In diesem Fall kontaktieren Sie uns gerne.
</t>
    </r>
  </si>
  <si>
    <r>
      <t xml:space="preserve">Anleitung:
Das Tool zur Energiepreisentwicklung ermöglicht eine erste EInschätzung über die Entwicklung der Energiekosten 2023 im Vergleich zum Vorjahr. 
Es ist sowohl eine Betrachtung auf Einzelgebäudeebene möglich als auch eine Übersicht über das gesamte Gebäudeportfolio.
&gt; Die grün hinterlegten Felder sind ausfüllbar.
&gt; Die blau hinterlegten Felder enthalten feste Daten
&gt; Die weißen Felder zeigen die Ergebnisse der Berechnung
Um einen Überblick über das gesamte Portfolio zu erhalten, können Sie Liegenschaften nach den neuen für 2023 geltenden Preis gruppieren.
Alternativ können Sie weitere Zeilen hinzufügen und dadurch alle relevanten Liegenschaften einzeln aufnehmen.
Passwort um den Blattschutz aufzuheben: Energie
WICHTIG: die entsprechenden Preisobergrenzen richten sich nach den 80 % (bzw. 70%) des Referenzjahres pro Verbrauchsstelle (nicht der Gruppe).
</t>
    </r>
    <r>
      <rPr>
        <b/>
        <u/>
        <sz val="10"/>
        <color theme="1"/>
        <rFont val="Calibri"/>
        <family val="2"/>
        <scheme val="minor"/>
      </rPr>
      <t>Hinweis zur Nutzung:</t>
    </r>
    <r>
      <rPr>
        <b/>
        <sz val="10"/>
        <color theme="1"/>
        <rFont val="Calibri"/>
        <family val="2"/>
        <scheme val="minor"/>
      </rPr>
      <t xml:space="preserve">
Dieses Excel-Tool wurde mit Excel 2019 erstellt. Bei älteren Versionen (2010 und älter) kann es zu Problemen mit Funktionen und der Darstellung kommen. 
In diesem Fall kontaktieren Sie uns gerne.
</t>
    </r>
  </si>
  <si>
    <t xml:space="preserve">Einführung:
Ende Dezember 2022 trat das Gesetz zur Energiepreisbremse in Kraft. Im Zuge dessen wurde auch die Übernahme der entsprechenden Abschlagszahlungen für Dezember beschlossen. Das Gesetz tritt ab 01.01.2023 in Kraft und umfasst Preismechanismen und Kostenzuschüsse für Strom, Gas und Wärme.
Aufbau der Preisbremse
Verbraucher die über eine Leitungsversorgung ihren Wärmebedarf abdecken, werden für 80% ihres prognostizierten Wärmeverbrauchs einen festen Preis von 12 ct/kWh für Erdgas und 9,5 ct/kWh für Wärme erhalten. Die Kosten für die Verbrauchsdifferenz müssen zu den jeweiligen Vertragskonditionen beglichen werden. Dies bietet einen zusätzlichen Einsparanreiz.Verbraucher mit einem Gasverbrauch von mehr als 1,5 Mio. kWh im Jahr erhalten 70 Prozent ihres Gasverbrauchs, bezogen auf ihren Verbrauch im Jahr 2021, zu einem garantierten Netto-Arbeitspreis von 7 ct/kWh. Wärmekunden erhalten 70 Prozent ihres Verbrauchs, der dem September-Abschlag 2022 zugrunde liegt, zu einem garantierten Arbeitspreis von 7,5 ct/kWh. 
Ähnlich verhält es sich bei Strom. Dort ist der Preis auf 40 ct/kWh festgeschrieben; ebenfalls für 80% des prognostizierten Verbrauchs. Für Großabnehmer liegt die Grenze bei 13 Cent zuzüglich Steuern, Abgaben und Umlagen für 70 Prozent des bisherigen Verbrauchs. 
Die Entlastungen sind bis April 2024 festgeschrieben und sollen ab März 2023 gelten. Rückwirkend werden zusätzlich die Mehrkosten für Januar und Februar des Jahres 2023 kompensiert.
Der prognostizierte Verbrauch orientiert sich an den Verbräuchen der zurückliegenden Jahre oder der geschätzten Verbräuche, welche von den Versorgern erhoben werden. Diese sind immer an die  entsprechenden Liegenschaften gekoppelt. 
Die Versorger werden dies selbstständig bei der Bestimmung der Abschläge  vornehmen. 
Hintergrund Energieversorgungslage
Der völkerrechtswidrige Angriff Russlands auf die Ukraine hat die ohnehin angespannte Lage auf den Energiemärkten drastisch verschärft und im Jahresverlauf 2022 zum Teil zu extremen Preissteigerungen bei Haushalten und Unternehmen geführt. Auch wenn die Großhandelspreise zuletzt zurückgegangen sind, bleibt die weitere Entwicklung unsicher. Damit private Haushalte, Unternehmen sowie soziale und kulturelle Einrichtungen vor exorbitanten Preissteigerungen und damit erheblichen Mehrbelastungen geschützt werden, dämpft der Staat jetzt für sie die Energiekosten. Das ist wichtig für den sozialen Zusammenhalt und für die Stabilität der Volkswirtschaft. 
Verwendete Methodik 
Die zugrundeliegenden Daten stammen aus dem "Entwurf eines Gesetzes zur Einführung einer Strompreisbremse und
zur Änderung weiterer energierechtlicher Bestimmungen“. 
Quellen:
- BMWK - Entwurf eines Gesetzes zur Einführung einer Strompreisbremse und
zur Änderung weiterer energierechtlicher Bestimmungen (Deutscher Bundestag: Drucksache 20/4685) 
https://dserver.bundestag.de/btd/20/046/2004685.pdf  (letzter Aufruf 10.01.2023)
Anleitung:
Das Tool zur Energiepreisentwicklung ermöglicht eine erste Einschätzung über die Entwicklung der Energiekosten 2023 im Vergleich zum Vorjahr. 
Es ist sowohl eine Betrachtung auf Einzelgebäudeebene möglich als auch eine Übersicht über das gesamte Gebäudeportfolio.
Die Grundpreise wurden nicht betrachtet, da diese sich nach den jeweiligen Netzkosten, der Anschlussleistung und den Vertragsdetails richten.
&gt; Die grün hinterlegten Felder sind ausfüllbar.
&gt; Die blau hinterlegten Felder enthalten feste Daten
&gt; Die weißen Felder zeigen die Ergebnisse der Berechnung
Um einen Überblick über das gesamte Portfolio zu erhalten, können Sie Liegenschaften nach den neuen für 2023 geltenden Preis gruppieren.
Alternativ können Sie weitere Zeilen hinzufügen und dadurch alle relevanten Liegenschaften einzeln aufnehmen.
WICHTIG: die entsprechenden Preisobergrenzen richten sich nach den 80 % (bzw. 70%) des Referenzjahres pro Verbrauchsstelle (nicht der Gruppe).
</t>
  </si>
  <si>
    <t xml:space="preserve">Nutzungshinweise:
Passwort um den Blattschutz aufzuheben: Energie
Lizenzbedingungen in deutscher Sprache:
Dieses Excel-Tool wurde mit Excel 2019 erstellt. Bei älteren Versionen (2010 und älter) kann es zu Problemen mit Funktionen und der Darstellung kommen. In diesem Fall kontaktieren Sie uns gerne.
Tool_Energiekostenschätzung von Energieagentur Rheinland-Pfalz GmbH ist lizenziert unter einer Creative Commons Namensnennung 4.0 International Lizenz.
Was ist Creative Commons?
https://creativecommons.org/licenses/?lang=de 
Einfache Beschreibung in deutsch:
https://creativecommons.org/licenses/by/4.0/deed.de 
https://creativecommons.org/licenses/by/4.0/legalcode.de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</si>
</sst>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quot;            &quot;\ \ \ \ \ \ \ \ \ \ \ \ \ \ \ \ \ \ "/>
    <numFmt numFmtId="165" formatCode="0.0"/>
    <numFmt numFmtId="166" formatCode="0.000000000"/>
    <numFmt numFmtId="167" formatCode="#,##0.0\ &quot;kWh/l&quot;"/>
    <numFmt numFmtId="168" formatCode="#,##0\ "/>
  </numFmts>
  <fonts count="30" x14ac:knownFonts="1">
    <font>
      <sz val="11"/>
      <color theme="1"/>
      <name val="Calibri"/>
      <family val="2"/>
      <scheme val="minor"/>
    </font>
    <font>
      <b/>
      <sz val="11"/>
      <color theme="1"/>
      <name val="Calibri"/>
      <family val="2"/>
      <scheme val="minor"/>
    </font>
    <font>
      <b/>
      <sz val="11"/>
      <color theme="4"/>
      <name val="Calibri"/>
      <family val="2"/>
      <scheme val="minor"/>
    </font>
    <font>
      <sz val="8"/>
      <name val="Helv"/>
    </font>
    <font>
      <b/>
      <sz val="11"/>
      <name val="Arial"/>
      <family val="2"/>
    </font>
    <font>
      <b/>
      <vertAlign val="subscript"/>
      <sz val="11"/>
      <name val="Arial"/>
      <family val="2"/>
    </font>
    <font>
      <sz val="9"/>
      <name val="Helv"/>
    </font>
    <font>
      <b/>
      <sz val="10"/>
      <name val="Arial"/>
      <family val="2"/>
    </font>
    <font>
      <sz val="9"/>
      <name val="Arial"/>
      <family val="2"/>
    </font>
    <font>
      <vertAlign val="subscript"/>
      <sz val="9"/>
      <name val="Arial"/>
      <family val="2"/>
    </font>
    <font>
      <sz val="10"/>
      <name val="MS Sans Serif"/>
    </font>
    <font>
      <sz val="11"/>
      <name val="Calibri"/>
      <family val="2"/>
      <scheme val="minor"/>
    </font>
    <font>
      <sz val="9"/>
      <color rgb="FF000000"/>
      <name val="Calibri Light"/>
      <family val="2"/>
      <scheme val="major"/>
    </font>
    <font>
      <sz val="9"/>
      <color theme="1"/>
      <name val="Calibri Light"/>
      <family val="2"/>
      <scheme val="major"/>
    </font>
    <font>
      <b/>
      <sz val="11"/>
      <color rgb="FF000000"/>
      <name val="Calibri Light"/>
      <family val="2"/>
      <scheme val="major"/>
    </font>
    <font>
      <u/>
      <sz val="11"/>
      <color theme="10"/>
      <name val="Calibri"/>
      <family val="2"/>
      <scheme val="minor"/>
    </font>
    <font>
      <sz val="20"/>
      <color theme="1"/>
      <name val="Calibri"/>
      <family val="2"/>
      <scheme val="minor"/>
    </font>
    <font>
      <b/>
      <sz val="20"/>
      <color theme="1"/>
      <name val="Calibri"/>
      <family val="2"/>
      <scheme val="minor"/>
    </font>
    <font>
      <vertAlign val="subscript"/>
      <sz val="20"/>
      <color theme="1"/>
      <name val="Calibri"/>
      <family val="2"/>
      <scheme val="minor"/>
    </font>
    <font>
      <sz val="11"/>
      <color theme="1"/>
      <name val="Calibri"/>
      <family val="2"/>
      <scheme val="minor"/>
    </font>
    <font>
      <vertAlign val="subscript"/>
      <sz val="11"/>
      <color theme="1"/>
      <name val="Calibri"/>
      <family val="2"/>
      <scheme val="minor"/>
    </font>
    <font>
      <b/>
      <sz val="10"/>
      <color theme="1"/>
      <name val="Calibri"/>
      <family val="2"/>
      <scheme val="minor"/>
    </font>
    <font>
      <b/>
      <u/>
      <sz val="10"/>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sz val="11"/>
      <color theme="0"/>
      <name val="Calibri"/>
      <family val="2"/>
      <scheme val="minor"/>
    </font>
    <font>
      <b/>
      <sz val="40"/>
      <color theme="0"/>
      <name val="Calibri"/>
      <family val="2"/>
      <scheme val="minor"/>
    </font>
    <font>
      <sz val="16"/>
      <color theme="0"/>
      <name val="Calibri"/>
      <family val="2"/>
      <scheme val="minor"/>
    </font>
    <font>
      <sz val="1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6CA6"/>
        <bgColor indexed="64"/>
      </patternFill>
    </fill>
    <fill>
      <patternFill patternType="solid">
        <fgColor rgb="FFD3E088"/>
        <bgColor indexed="64"/>
      </patternFill>
    </fill>
    <fill>
      <patternFill patternType="solid">
        <fgColor theme="5" tint="0.59999389629810485"/>
        <bgColor indexed="64"/>
      </patternFill>
    </fill>
    <fill>
      <patternFill patternType="solid">
        <fgColor theme="4" tint="-0.49998474074526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thick">
        <color auto="1"/>
      </left>
      <right style="medium">
        <color auto="1"/>
      </right>
      <top style="medium">
        <color auto="1"/>
      </top>
      <bottom style="medium">
        <color auto="1"/>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medium">
        <color indexed="64"/>
      </right>
      <top style="thick">
        <color indexed="64"/>
      </top>
      <bottom/>
      <diagonal/>
    </border>
    <border>
      <left style="medium">
        <color indexed="64"/>
      </left>
      <right/>
      <top/>
      <bottom style="medium">
        <color indexed="64"/>
      </bottom>
      <diagonal/>
    </border>
    <border>
      <left style="medium">
        <color rgb="FF006CA6"/>
      </left>
      <right/>
      <top style="medium">
        <color rgb="FF006CA6"/>
      </top>
      <bottom style="medium">
        <color rgb="FF006CA6"/>
      </bottom>
      <diagonal/>
    </border>
    <border>
      <left/>
      <right/>
      <top style="medium">
        <color rgb="FF006CA6"/>
      </top>
      <bottom style="medium">
        <color rgb="FF006CA6"/>
      </bottom>
      <diagonal/>
    </border>
    <border>
      <left/>
      <right style="medium">
        <color rgb="FF006CA6"/>
      </right>
      <top style="medium">
        <color rgb="FF006CA6"/>
      </top>
      <bottom style="medium">
        <color rgb="FF006CA6"/>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style="thin">
        <color indexed="64"/>
      </bottom>
      <diagonal/>
    </border>
    <border>
      <left style="thick">
        <color rgb="FFFF0000"/>
      </left>
      <right style="medium">
        <color indexed="64"/>
      </right>
      <top/>
      <bottom style="thick">
        <color rgb="FFFF0000"/>
      </bottom>
      <diagonal/>
    </border>
    <border>
      <left style="thick">
        <color rgb="FFC00000"/>
      </left>
      <right style="medium">
        <color indexed="64"/>
      </right>
      <top/>
      <bottom style="thick">
        <color rgb="FFC00000"/>
      </bottom>
      <diagonal/>
    </border>
    <border>
      <left/>
      <right style="medium">
        <color indexed="64"/>
      </right>
      <top/>
      <bottom/>
      <diagonal/>
    </border>
    <border>
      <left style="medium">
        <color indexed="64"/>
      </left>
      <right style="medium">
        <color indexed="64"/>
      </right>
      <top style="medium">
        <color indexed="64"/>
      </top>
      <bottom/>
      <diagonal/>
    </border>
    <border>
      <left style="thick">
        <color rgb="FFC00000"/>
      </left>
      <right style="thick">
        <color rgb="FFC00000"/>
      </right>
      <top style="thick">
        <color rgb="FFC00000"/>
      </top>
      <bottom style="thick">
        <color rgb="FFC00000"/>
      </bottom>
      <diagonal/>
    </border>
    <border>
      <left style="medium">
        <color indexed="64"/>
      </left>
      <right style="medium">
        <color indexed="64"/>
      </right>
      <top/>
      <bottom/>
      <diagonal/>
    </border>
    <border>
      <left style="thick">
        <color rgb="FFC00000"/>
      </left>
      <right style="medium">
        <color indexed="64"/>
      </right>
      <top style="thick">
        <color rgb="FFC00000"/>
      </top>
      <bottom style="thick">
        <color rgb="FFC00000"/>
      </bottom>
      <diagonal/>
    </border>
    <border>
      <left/>
      <right style="medium">
        <color indexed="64"/>
      </right>
      <top/>
      <bottom style="medium">
        <color indexed="64"/>
      </bottom>
      <diagonal/>
    </border>
    <border>
      <left style="medium">
        <color indexed="64"/>
      </left>
      <right style="medium">
        <color indexed="64"/>
      </right>
      <top style="thick">
        <color indexed="64"/>
      </top>
      <bottom/>
      <diagonal/>
    </border>
  </borders>
  <cellStyleXfs count="5">
    <xf numFmtId="0" fontId="0" fillId="0" borderId="0"/>
    <xf numFmtId="0" fontId="3" fillId="0" borderId="0"/>
    <xf numFmtId="0" fontId="10" fillId="0" borderId="0"/>
    <xf numFmtId="0" fontId="15" fillId="0" borderId="0" applyNumberFormat="0" applyFill="0" applyBorder="0" applyAlignment="0" applyProtection="0"/>
    <xf numFmtId="9" fontId="19" fillId="0" borderId="0" applyFont="0" applyFill="0" applyBorder="0" applyAlignment="0" applyProtection="0"/>
  </cellStyleXfs>
  <cellXfs count="148">
    <xf numFmtId="0" fontId="0" fillId="0" borderId="0" xfId="0"/>
    <xf numFmtId="0" fontId="1"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0" fillId="0" borderId="7" xfId="0" applyBorder="1"/>
    <xf numFmtId="0" fontId="0" fillId="0" borderId="7" xfId="0" applyBorder="1" applyAlignment="1">
      <alignment wrapText="1"/>
    </xf>
    <xf numFmtId="0" fontId="0" fillId="0" borderId="7" xfId="0" applyFill="1" applyBorder="1"/>
    <xf numFmtId="0" fontId="6" fillId="0" borderId="0" xfId="1" applyFont="1" applyProtection="1"/>
    <xf numFmtId="0" fontId="3" fillId="0" borderId="0" xfId="1" applyProtection="1"/>
    <xf numFmtId="0" fontId="7" fillId="0" borderId="8" xfId="1" applyFont="1" applyBorder="1" applyAlignment="1" applyProtection="1">
      <alignment horizontal="centerContinuous" vertical="center"/>
    </xf>
    <xf numFmtId="0" fontId="8" fillId="0" borderId="8" xfId="1" applyFont="1" applyBorder="1" applyAlignment="1" applyProtection="1">
      <alignment horizontal="centerContinuous" vertical="center" wrapText="1"/>
    </xf>
    <xf numFmtId="0" fontId="8" fillId="4" borderId="8" xfId="1" applyFont="1" applyFill="1" applyBorder="1" applyAlignment="1" applyProtection="1">
      <alignment horizontal="centerContinuous" vertical="center" wrapText="1"/>
    </xf>
    <xf numFmtId="0" fontId="8" fillId="0" borderId="0" xfId="2" applyFont="1" applyBorder="1" applyAlignment="1"/>
    <xf numFmtId="164" fontId="8" fillId="0" borderId="9" xfId="2" applyNumberFormat="1" applyFont="1" applyBorder="1" applyAlignment="1"/>
    <xf numFmtId="0" fontId="8" fillId="5" borderId="0" xfId="2" applyFont="1" applyFill="1" applyBorder="1" applyAlignment="1"/>
    <xf numFmtId="164" fontId="8" fillId="5" borderId="9" xfId="2" applyNumberFormat="1" applyFont="1" applyFill="1" applyBorder="1" applyAlignment="1"/>
    <xf numFmtId="0" fontId="6" fillId="5" borderId="0" xfId="1" applyFont="1" applyFill="1" applyProtection="1"/>
    <xf numFmtId="0" fontId="3" fillId="5" borderId="0" xfId="1" applyFill="1" applyProtection="1"/>
    <xf numFmtId="0" fontId="3" fillId="0" borderId="0" xfId="1" applyFont="1" applyProtection="1"/>
    <xf numFmtId="164" fontId="8" fillId="0" borderId="0" xfId="2" applyNumberFormat="1" applyFont="1" applyBorder="1" applyAlignment="1"/>
    <xf numFmtId="0" fontId="13" fillId="0" borderId="0" xfId="0" applyFont="1"/>
    <xf numFmtId="0" fontId="13" fillId="0" borderId="7" xfId="0" applyFont="1" applyBorder="1" applyAlignment="1">
      <alignment horizontal="left" vertical="center" indent="1"/>
    </xf>
    <xf numFmtId="0" fontId="13" fillId="0" borderId="7" xfId="0" applyFont="1" applyBorder="1"/>
    <xf numFmtId="0" fontId="12" fillId="0" borderId="7" xfId="0" applyFont="1" applyBorder="1" applyAlignment="1">
      <alignment horizontal="left" vertical="center" indent="1"/>
    </xf>
    <xf numFmtId="0" fontId="14" fillId="9" borderId="0" xfId="0" applyFont="1" applyFill="1" applyBorder="1" applyAlignment="1">
      <alignment vertical="center"/>
    </xf>
    <xf numFmtId="0" fontId="0" fillId="9" borderId="0" xfId="0" applyFill="1"/>
    <xf numFmtId="0" fontId="0" fillId="0" borderId="0" xfId="0" applyAlignment="1">
      <alignment horizontal="left"/>
    </xf>
    <xf numFmtId="0" fontId="0" fillId="0" borderId="7" xfId="0" applyBorder="1" applyAlignment="1"/>
    <xf numFmtId="0" fontId="15" fillId="0" borderId="0" xfId="3"/>
    <xf numFmtId="0" fontId="0" fillId="0" borderId="7" xfId="0" applyBorder="1" applyAlignment="1">
      <alignment vertical="center" wrapText="1"/>
    </xf>
    <xf numFmtId="0" fontId="0" fillId="9" borderId="7" xfId="0" applyFill="1" applyBorder="1" applyAlignment="1">
      <alignment horizontal="center"/>
    </xf>
    <xf numFmtId="167" fontId="0" fillId="0" borderId="0" xfId="0" applyNumberFormat="1"/>
    <xf numFmtId="0" fontId="16" fillId="0" borderId="7" xfId="0" applyFont="1" applyBorder="1" applyAlignment="1">
      <alignment horizontal="center"/>
    </xf>
    <xf numFmtId="0" fontId="16" fillId="0" borderId="7" xfId="0" applyFont="1" applyBorder="1"/>
    <xf numFmtId="0" fontId="16" fillId="0" borderId="0" xfId="0" applyFont="1"/>
    <xf numFmtId="0" fontId="16" fillId="0" borderId="0" xfId="0" applyFont="1" applyAlignment="1">
      <alignment horizontal="center"/>
    </xf>
    <xf numFmtId="0" fontId="17" fillId="7" borderId="7" xfId="0" applyFont="1" applyFill="1" applyBorder="1" applyAlignment="1">
      <alignment horizontal="center" vertical="center" wrapText="1"/>
    </xf>
    <xf numFmtId="1" fontId="17" fillId="7" borderId="7" xfId="0" applyNumberFormat="1" applyFont="1" applyFill="1" applyBorder="1" applyAlignment="1">
      <alignment horizontal="center" vertical="center"/>
    </xf>
    <xf numFmtId="0" fontId="17" fillId="7" borderId="7" xfId="0" applyFont="1" applyFill="1" applyBorder="1" applyAlignment="1">
      <alignment horizontal="center" vertical="center"/>
    </xf>
    <xf numFmtId="0" fontId="16" fillId="6" borderId="7" xfId="0" applyFont="1" applyFill="1" applyBorder="1" applyAlignment="1">
      <alignment horizontal="center" vertical="center"/>
    </xf>
    <xf numFmtId="0" fontId="16" fillId="3" borderId="7" xfId="0" applyFont="1" applyFill="1" applyBorder="1" applyAlignment="1">
      <alignment horizontal="center" vertical="center" wrapText="1"/>
    </xf>
    <xf numFmtId="165" fontId="16" fillId="3" borderId="7" xfId="0" applyNumberFormat="1" applyFont="1" applyFill="1" applyBorder="1" applyAlignment="1">
      <alignment horizontal="center" vertical="center"/>
    </xf>
    <xf numFmtId="0" fontId="16" fillId="7" borderId="7" xfId="0" applyFont="1" applyFill="1" applyBorder="1" applyAlignment="1">
      <alignment horizontal="center" vertical="center" wrapText="1"/>
    </xf>
    <xf numFmtId="165" fontId="16" fillId="7" borderId="7" xfId="0" applyNumberFormat="1" applyFont="1" applyFill="1" applyBorder="1" applyAlignment="1">
      <alignment horizontal="center" vertical="center"/>
    </xf>
    <xf numFmtId="0" fontId="16" fillId="3" borderId="7" xfId="0" applyFont="1" applyFill="1" applyBorder="1" applyAlignment="1">
      <alignment horizontal="center"/>
    </xf>
    <xf numFmtId="0" fontId="16" fillId="3" borderId="7" xfId="0" applyFont="1" applyFill="1" applyBorder="1"/>
    <xf numFmtId="0" fontId="16" fillId="8" borderId="7" xfId="0" applyFont="1" applyFill="1" applyBorder="1" applyAlignment="1">
      <alignment horizontal="center"/>
    </xf>
    <xf numFmtId="165" fontId="16" fillId="0" borderId="7" xfId="0" applyNumberFormat="1" applyFont="1" applyBorder="1" applyAlignment="1">
      <alignment horizontal="center"/>
    </xf>
    <xf numFmtId="166" fontId="16" fillId="0" borderId="7" xfId="0" applyNumberFormat="1" applyFont="1" applyBorder="1" applyAlignment="1">
      <alignment horizontal="center"/>
    </xf>
    <xf numFmtId="0" fontId="0" fillId="0" borderId="0" xfId="0" applyProtection="1">
      <protection hidden="1"/>
    </xf>
    <xf numFmtId="0" fontId="11" fillId="0" borderId="0" xfId="0" applyFont="1" applyAlignment="1" applyProtection="1">
      <alignment wrapText="1"/>
      <protection hidden="1"/>
    </xf>
    <xf numFmtId="0" fontId="0" fillId="0" borderId="0" xfId="0" applyAlignment="1" applyProtection="1">
      <alignment horizontal="center"/>
      <protection hidden="1"/>
    </xf>
    <xf numFmtId="0" fontId="0" fillId="0" borderId="0" xfId="0" applyAlignment="1" applyProtection="1">
      <alignment horizontal="center" vertical="top"/>
      <protection hidden="1"/>
    </xf>
    <xf numFmtId="0" fontId="11" fillId="0" borderId="0" xfId="0" applyFont="1" applyAlignment="1" applyProtection="1">
      <alignment wrapText="1"/>
    </xf>
    <xf numFmtId="0" fontId="0" fillId="2" borderId="0" xfId="0" applyFill="1" applyProtection="1">
      <protection hidden="1"/>
    </xf>
    <xf numFmtId="0" fontId="23" fillId="0" borderId="0" xfId="0" applyFont="1"/>
    <xf numFmtId="0" fontId="23" fillId="0" borderId="0" xfId="0" applyFont="1" applyBorder="1"/>
    <xf numFmtId="0" fontId="23" fillId="2" borderId="0" xfId="0" applyFont="1" applyFill="1" applyBorder="1"/>
    <xf numFmtId="4" fontId="23" fillId="0" borderId="0" xfId="0" applyNumberFormat="1" applyFont="1"/>
    <xf numFmtId="3" fontId="23" fillId="11" borderId="17" xfId="0" applyNumberFormat="1" applyFont="1" applyFill="1" applyBorder="1" applyAlignment="1" applyProtection="1">
      <alignment horizontal="center" vertical="center" wrapText="1"/>
      <protection locked="0"/>
    </xf>
    <xf numFmtId="3" fontId="23" fillId="11" borderId="18" xfId="0" applyNumberFormat="1" applyFont="1" applyFill="1" applyBorder="1" applyAlignment="1" applyProtection="1">
      <alignment horizontal="center" vertical="center"/>
      <protection locked="0"/>
    </xf>
    <xf numFmtId="3" fontId="23" fillId="11" borderId="19" xfId="0" applyNumberFormat="1" applyFont="1" applyFill="1" applyBorder="1" applyAlignment="1" applyProtection="1">
      <alignment horizontal="center" vertical="center" wrapText="1"/>
      <protection locked="0"/>
    </xf>
    <xf numFmtId="0" fontId="11" fillId="0" borderId="0" xfId="0" applyFont="1" applyAlignment="1" applyProtection="1">
      <alignment horizontal="left" vertical="center" wrapText="1"/>
    </xf>
    <xf numFmtId="0" fontId="24" fillId="10" borderId="13"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4" fillId="10" borderId="20" xfId="0" applyFont="1" applyFill="1" applyBorder="1" applyAlignment="1">
      <alignment horizontal="center" vertical="center" wrapText="1"/>
    </xf>
    <xf numFmtId="168" fontId="21" fillId="2" borderId="0" xfId="0" applyNumberFormat="1" applyFont="1" applyFill="1" applyBorder="1" applyAlignment="1">
      <alignment horizontal="center" vertical="center"/>
    </xf>
    <xf numFmtId="0" fontId="24" fillId="0" borderId="0" xfId="0" applyFont="1" applyFill="1" applyBorder="1" applyAlignment="1">
      <alignment horizontal="center" vertical="center" textRotation="90"/>
    </xf>
    <xf numFmtId="0" fontId="24" fillId="0" borderId="0" xfId="0" applyFont="1" applyFill="1" applyBorder="1" applyAlignment="1">
      <alignment vertical="center"/>
    </xf>
    <xf numFmtId="9" fontId="23" fillId="0" borderId="0" xfId="4" applyFont="1" applyFill="1" applyBorder="1" applyAlignment="1" applyProtection="1">
      <alignment horizontal="center" vertical="center"/>
      <protection locked="0"/>
    </xf>
    <xf numFmtId="168" fontId="24" fillId="0" borderId="0" xfId="0" applyNumberFormat="1" applyFont="1" applyFill="1" applyBorder="1" applyAlignment="1">
      <alignment horizontal="center" vertical="center" wrapText="1"/>
    </xf>
    <xf numFmtId="168" fontId="21" fillId="0" borderId="0" xfId="0" applyNumberFormat="1" applyFont="1" applyFill="1" applyBorder="1" applyAlignment="1">
      <alignment horizontal="center" vertical="center"/>
    </xf>
    <xf numFmtId="2" fontId="25" fillId="0" borderId="0" xfId="0" applyNumberFormat="1" applyFont="1" applyFill="1" applyBorder="1" applyAlignment="1" applyProtection="1">
      <alignment horizontal="center" vertical="center" wrapText="1"/>
      <protection locked="0"/>
    </xf>
    <xf numFmtId="3" fontId="23" fillId="11" borderId="24" xfId="0" applyNumberFormat="1" applyFont="1" applyFill="1" applyBorder="1" applyAlignment="1" applyProtection="1">
      <alignment horizontal="center" vertical="center" wrapText="1"/>
      <protection locked="0"/>
    </xf>
    <xf numFmtId="3" fontId="23" fillId="11" borderId="25" xfId="0" applyNumberFormat="1" applyFont="1" applyFill="1" applyBorder="1" applyAlignment="1" applyProtection="1">
      <alignment horizontal="center" vertical="center"/>
      <protection locked="0"/>
    </xf>
    <xf numFmtId="0" fontId="24" fillId="10" borderId="12" xfId="0" applyFont="1" applyFill="1" applyBorder="1" applyAlignment="1">
      <alignment horizontal="center" vertical="center" wrapText="1"/>
    </xf>
    <xf numFmtId="168" fontId="23" fillId="2" borderId="26" xfId="0" applyNumberFormat="1" applyFont="1" applyFill="1" applyBorder="1" applyAlignment="1">
      <alignment horizontal="center" vertical="center"/>
    </xf>
    <xf numFmtId="0" fontId="24" fillId="10" borderId="27" xfId="0" applyFont="1" applyFill="1" applyBorder="1" applyAlignment="1">
      <alignment vertical="center"/>
    </xf>
    <xf numFmtId="3" fontId="23" fillId="11" borderId="18" xfId="0" applyNumberFormat="1" applyFont="1" applyFill="1" applyBorder="1" applyAlignment="1" applyProtection="1">
      <alignment horizontal="center" vertical="center" wrapText="1"/>
      <protection locked="0"/>
    </xf>
    <xf numFmtId="0" fontId="24" fillId="13" borderId="0" xfId="0" applyFont="1" applyFill="1" applyBorder="1" applyAlignment="1">
      <alignment horizontal="center" vertical="center" textRotation="90"/>
    </xf>
    <xf numFmtId="0" fontId="24" fillId="13" borderId="0" xfId="0" applyFont="1" applyFill="1" applyBorder="1" applyAlignment="1">
      <alignment vertical="center"/>
    </xf>
    <xf numFmtId="9" fontId="23" fillId="13" borderId="0" xfId="4" applyFont="1" applyFill="1" applyBorder="1" applyAlignment="1" applyProtection="1">
      <alignment horizontal="center" vertical="center"/>
      <protection locked="0"/>
    </xf>
    <xf numFmtId="168" fontId="21" fillId="13" borderId="0" xfId="0" applyNumberFormat="1" applyFont="1" applyFill="1" applyBorder="1" applyAlignment="1">
      <alignment horizontal="center" vertical="center"/>
    </xf>
    <xf numFmtId="168" fontId="24" fillId="13" borderId="0" xfId="0" applyNumberFormat="1" applyFont="1" applyFill="1" applyBorder="1" applyAlignment="1">
      <alignment horizontal="center" vertical="center" wrapText="1"/>
    </xf>
    <xf numFmtId="9" fontId="23" fillId="11" borderId="25" xfId="0" applyNumberFormat="1" applyFont="1" applyFill="1" applyBorder="1" applyAlignment="1" applyProtection="1">
      <alignment horizontal="center" vertical="center"/>
      <protection locked="0"/>
    </xf>
    <xf numFmtId="9" fontId="23" fillId="11" borderId="18" xfId="0" applyNumberFormat="1" applyFont="1" applyFill="1" applyBorder="1" applyAlignment="1" applyProtection="1">
      <alignment horizontal="center" vertical="center"/>
      <protection locked="0"/>
    </xf>
    <xf numFmtId="0" fontId="24" fillId="10" borderId="29" xfId="0" applyFont="1" applyFill="1" applyBorder="1" applyAlignment="1">
      <alignment vertical="center"/>
    </xf>
    <xf numFmtId="3" fontId="24" fillId="10" borderId="12" xfId="0" applyNumberFormat="1" applyFont="1" applyFill="1" applyBorder="1" applyAlignment="1">
      <alignment horizontal="center" vertical="center" wrapText="1"/>
    </xf>
    <xf numFmtId="9" fontId="23" fillId="2" borderId="26" xfId="0" applyNumberFormat="1" applyFont="1" applyFill="1" applyBorder="1" applyAlignment="1">
      <alignment horizontal="center" vertical="center"/>
    </xf>
    <xf numFmtId="168" fontId="21" fillId="12" borderId="28" xfId="0" applyNumberFormat="1" applyFont="1" applyFill="1" applyBorder="1" applyAlignment="1">
      <alignment horizontal="center" vertical="center"/>
    </xf>
    <xf numFmtId="9" fontId="21" fillId="12" borderId="28" xfId="0" applyNumberFormat="1" applyFont="1" applyFill="1" applyBorder="1" applyAlignment="1">
      <alignment horizontal="center" vertical="center"/>
    </xf>
    <xf numFmtId="0" fontId="25" fillId="0" borderId="0" xfId="0" applyFont="1" applyFill="1" applyBorder="1" applyAlignment="1">
      <alignment horizontal="center" vertical="center" textRotation="90"/>
    </xf>
    <xf numFmtId="0" fontId="25" fillId="0" borderId="0" xfId="0" applyFont="1" applyFill="1" applyBorder="1" applyAlignment="1">
      <alignment vertical="center"/>
    </xf>
    <xf numFmtId="9" fontId="29" fillId="0" borderId="0" xfId="4" applyFont="1" applyFill="1" applyBorder="1" applyAlignment="1" applyProtection="1">
      <alignment horizontal="center" vertical="center"/>
      <protection locked="0"/>
    </xf>
    <xf numFmtId="168" fontId="25" fillId="2" borderId="0" xfId="0" applyNumberFormat="1" applyFont="1" applyFill="1" applyBorder="1" applyAlignment="1">
      <alignment horizontal="center" vertical="center"/>
    </xf>
    <xf numFmtId="168" fontId="25" fillId="0" borderId="0" xfId="0" applyNumberFormat="1" applyFont="1" applyFill="1" applyBorder="1" applyAlignment="1">
      <alignment horizontal="center" vertical="center" wrapText="1"/>
    </xf>
    <xf numFmtId="168" fontId="25" fillId="0" borderId="0" xfId="0" applyNumberFormat="1" applyFont="1" applyFill="1" applyBorder="1" applyAlignment="1">
      <alignment horizontal="center" vertical="center"/>
    </xf>
    <xf numFmtId="0" fontId="29" fillId="0" borderId="0" xfId="0" applyFont="1"/>
    <xf numFmtId="4" fontId="29" fillId="0" borderId="0" xfId="0" applyNumberFormat="1" applyFont="1"/>
    <xf numFmtId="0" fontId="24" fillId="10" borderId="30" xfId="0" applyFont="1" applyFill="1" applyBorder="1" applyAlignment="1">
      <alignment horizontal="center" vertical="center" wrapText="1"/>
    </xf>
    <xf numFmtId="168" fontId="23" fillId="2" borderId="32" xfId="0" applyNumberFormat="1" applyFont="1" applyFill="1" applyBorder="1" applyAlignment="1">
      <alignment horizontal="center" vertical="center"/>
    </xf>
    <xf numFmtId="9" fontId="23" fillId="2" borderId="32" xfId="0" applyNumberFormat="1" applyFont="1" applyFill="1" applyBorder="1" applyAlignment="1">
      <alignment horizontal="center" vertical="center"/>
    </xf>
    <xf numFmtId="168" fontId="21" fillId="12" borderId="33" xfId="0" applyNumberFormat="1" applyFont="1" applyFill="1" applyBorder="1" applyAlignment="1">
      <alignment horizontal="center" vertical="center"/>
    </xf>
    <xf numFmtId="9" fontId="21" fillId="12" borderId="31" xfId="0" applyNumberFormat="1" applyFont="1" applyFill="1" applyBorder="1" applyAlignment="1">
      <alignment horizontal="center" vertical="center"/>
    </xf>
    <xf numFmtId="0" fontId="24" fillId="10" borderId="34" xfId="0" applyFont="1" applyFill="1" applyBorder="1" applyAlignment="1">
      <alignment horizontal="center" vertical="center" wrapText="1"/>
    </xf>
    <xf numFmtId="3" fontId="23" fillId="11" borderId="35" xfId="0" applyNumberFormat="1" applyFont="1" applyFill="1" applyBorder="1" applyAlignment="1" applyProtection="1">
      <alignment horizontal="center" vertical="center"/>
      <protection locked="0"/>
    </xf>
    <xf numFmtId="168" fontId="21" fillId="12" borderId="31" xfId="0" applyNumberFormat="1" applyFont="1" applyFill="1" applyBorder="1" applyAlignment="1">
      <alignment horizontal="center" vertical="center"/>
    </xf>
    <xf numFmtId="0" fontId="11" fillId="0" borderId="0" xfId="0" applyFont="1" applyAlignment="1" applyProtection="1">
      <alignment horizontal="left" vertical="top" wrapText="1"/>
    </xf>
    <xf numFmtId="0" fontId="26" fillId="10" borderId="0" xfId="0" applyFont="1" applyFill="1" applyAlignment="1" applyProtection="1">
      <alignment horizontal="left" vertical="center" wrapText="1"/>
    </xf>
    <xf numFmtId="0" fontId="26" fillId="10" borderId="16" xfId="0" applyFont="1" applyFill="1" applyBorder="1" applyAlignment="1">
      <alignment horizontal="center" vertical="center" textRotation="90" wrapText="1"/>
    </xf>
    <xf numFmtId="0" fontId="26" fillId="10" borderId="14" xfId="0" applyFont="1" applyFill="1" applyBorder="1" applyAlignment="1">
      <alignment horizontal="center" vertical="center" textRotation="90" wrapText="1"/>
    </xf>
    <xf numFmtId="0" fontId="26" fillId="10" borderId="15" xfId="0" applyFont="1" applyFill="1" applyBorder="1" applyAlignment="1">
      <alignment horizontal="center" vertical="center" textRotation="90" wrapText="1"/>
    </xf>
    <xf numFmtId="0" fontId="21" fillId="2" borderId="21" xfId="0" applyFont="1" applyFill="1" applyBorder="1" applyAlignment="1">
      <alignment horizontal="left" vertical="top" wrapText="1"/>
    </xf>
    <xf numFmtId="0" fontId="23" fillId="2" borderId="22" xfId="0" applyFont="1" applyFill="1" applyBorder="1" applyAlignment="1">
      <alignment horizontal="left" vertical="top" wrapText="1"/>
    </xf>
    <xf numFmtId="0" fontId="23" fillId="2" borderId="23" xfId="0" applyFont="1" applyFill="1" applyBorder="1" applyAlignment="1">
      <alignment horizontal="left" vertical="top" wrapText="1"/>
    </xf>
    <xf numFmtId="0" fontId="16" fillId="3" borderId="10"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8" xfId="0" applyFont="1" applyFill="1" applyBorder="1" applyAlignment="1">
      <alignment horizontal="center" vertical="center"/>
    </xf>
    <xf numFmtId="0" fontId="16" fillId="3" borderId="11"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6" fillId="3" borderId="10" xfId="0" applyFont="1" applyFill="1" applyBorder="1" applyAlignment="1">
      <alignment horizontal="left" vertical="center"/>
    </xf>
    <xf numFmtId="0" fontId="16" fillId="3" borderId="8" xfId="0" applyFont="1" applyFill="1" applyBorder="1" applyAlignment="1">
      <alignment horizontal="left" vertical="center"/>
    </xf>
    <xf numFmtId="0" fontId="16" fillId="3" borderId="11" xfId="0" applyFont="1" applyFill="1" applyBorder="1" applyAlignment="1">
      <alignment horizontal="left" vertical="center"/>
    </xf>
    <xf numFmtId="0" fontId="16" fillId="0" borderId="10" xfId="0" applyFont="1" applyBorder="1" applyAlignment="1">
      <alignment horizontal="left" vertical="center"/>
    </xf>
    <xf numFmtId="0" fontId="16" fillId="0" borderId="8" xfId="0" applyFont="1" applyBorder="1" applyAlignment="1">
      <alignment horizontal="left" vertical="center"/>
    </xf>
    <xf numFmtId="0" fontId="16" fillId="0" borderId="11" xfId="0" applyFont="1" applyBorder="1" applyAlignment="1">
      <alignment horizontal="left" vertical="center"/>
    </xf>
    <xf numFmtId="0" fontId="4" fillId="0" borderId="0" xfId="1" applyFont="1" applyAlignment="1" applyProtection="1">
      <alignment horizontal="center" wrapText="1"/>
    </xf>
    <xf numFmtId="0" fontId="4" fillId="0" borderId="0" xfId="1" applyFont="1" applyAlignment="1" applyProtection="1">
      <alignment horizontal="center" vertical="top" wrapText="1"/>
      <protection locked="0"/>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5" xfId="1" applyFont="1" applyBorder="1" applyAlignment="1" applyProtection="1">
      <alignment horizontal="center" vertical="center"/>
    </xf>
    <xf numFmtId="0" fontId="7" fillId="0" borderId="6" xfId="1" applyFont="1" applyBorder="1" applyAlignment="1" applyProtection="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12" fillId="9" borderId="7" xfId="0" applyFont="1" applyFill="1" applyBorder="1" applyAlignment="1">
      <alignment horizontal="center"/>
    </xf>
    <xf numFmtId="0" fontId="0" fillId="9" borderId="7" xfId="0" applyFill="1" applyBorder="1" applyAlignment="1">
      <alignment horizontal="center"/>
    </xf>
    <xf numFmtId="0" fontId="0" fillId="9" borderId="10" xfId="0" applyFill="1" applyBorder="1" applyAlignment="1">
      <alignment horizontal="center"/>
    </xf>
    <xf numFmtId="0" fontId="0" fillId="9" borderId="8" xfId="0" applyFill="1" applyBorder="1" applyAlignment="1">
      <alignment horizontal="center"/>
    </xf>
    <xf numFmtId="0" fontId="0" fillId="9" borderId="11" xfId="0" applyFill="1" applyBorder="1" applyAlignment="1">
      <alignment horizontal="center"/>
    </xf>
    <xf numFmtId="0" fontId="11" fillId="0" borderId="0" xfId="0" applyFont="1" applyAlignment="1" applyProtection="1">
      <protection hidden="1"/>
    </xf>
    <xf numFmtId="0" fontId="11" fillId="0" borderId="0" xfId="0" applyFont="1" applyAlignment="1" applyProtection="1">
      <alignment horizontal="left" vertical="top" wrapText="1"/>
      <protection hidden="1"/>
    </xf>
    <xf numFmtId="0" fontId="24" fillId="13" borderId="0" xfId="0" applyFont="1" applyFill="1" applyBorder="1" applyAlignment="1" applyProtection="1">
      <alignment vertical="center"/>
      <protection locked="0"/>
    </xf>
    <xf numFmtId="168" fontId="21" fillId="13" borderId="0" xfId="0" applyNumberFormat="1" applyFont="1" applyFill="1" applyBorder="1" applyAlignment="1" applyProtection="1">
      <alignment horizontal="center" vertical="center"/>
      <protection locked="0"/>
    </xf>
    <xf numFmtId="9" fontId="21" fillId="13" borderId="0" xfId="0" applyNumberFormat="1" applyFont="1" applyFill="1" applyBorder="1" applyAlignment="1" applyProtection="1">
      <alignment horizontal="center" vertical="center"/>
      <protection locked="0"/>
    </xf>
  </cellXfs>
  <cellStyles count="5">
    <cellStyle name="Link" xfId="3" builtinId="8"/>
    <cellStyle name="Prozent" xfId="4" builtinId="5"/>
    <cellStyle name="Standard" xfId="0" builtinId="0"/>
    <cellStyle name="Standard_BeispielCO2Bilanz2003" xfId="1" xr:uid="{FE8433F6-E6B9-4A76-A2F3-371E0C704B7D}"/>
    <cellStyle name="Standard_ENERGIEE.XLS" xfId="2" xr:uid="{4D7F2276-279F-4552-B00B-3F5292AA70FB}"/>
  </cellStyles>
  <dxfs count="0"/>
  <tableStyles count="0" defaultTableStyle="TableStyleMedium2" defaultPivotStyle="PivotStyleLight16"/>
  <colors>
    <mruColors>
      <color rgb="FF006CA6"/>
      <color rgb="FFA6BA30"/>
      <color rgb="FFD3E088"/>
      <color rgb="FFFFFFA3"/>
      <color rgb="FF098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Jährliche</a:t>
            </a:r>
            <a:r>
              <a:rPr lang="en-US" baseline="0"/>
              <a:t> Entwicklung der </a:t>
            </a:r>
          </a:p>
          <a:p>
            <a:pPr>
              <a:defRPr/>
            </a:pPr>
            <a:r>
              <a:rPr lang="en-US"/>
              <a:t>CO</a:t>
            </a:r>
            <a:r>
              <a:rPr lang="en-US" baseline="-25000"/>
              <a:t>2</a:t>
            </a:r>
            <a:r>
              <a:rPr lang="en-US"/>
              <a:t>-Bepreisung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CO2_Preis!$B$4</c:f>
              <c:strCache>
                <c:ptCount val="1"/>
                <c:pt idx="0">
                  <c:v>CO2-Aufpreis</c:v>
                </c:pt>
              </c:strCache>
            </c:strRef>
          </c:tx>
          <c:spPr>
            <a:solidFill>
              <a:schemeClr val="accent1"/>
            </a:solidFill>
            <a:ln>
              <a:noFill/>
            </a:ln>
            <a:effectLst/>
          </c:spPr>
          <c:invertIfNegative val="0"/>
          <c:cat>
            <c:numRef>
              <c:extLst>
                <c:ext xmlns:c15="http://schemas.microsoft.com/office/drawing/2012/chart" uri="{02D57815-91ED-43cb-92C2-25804820EDAC}">
                  <c15:fullRef>
                    <c15:sqref>CO2_Preis!$C$3:$L$3</c15:sqref>
                  </c15:fullRef>
                </c:ext>
              </c:extLst>
              <c:f>CO2_Preis!$C$3:$H$3</c:f>
              <c:numCache>
                <c:formatCode>General</c:formatCode>
                <c:ptCount val="6"/>
                <c:pt idx="0">
                  <c:v>2021</c:v>
                </c:pt>
                <c:pt idx="1">
                  <c:v>2022</c:v>
                </c:pt>
                <c:pt idx="2">
                  <c:v>2023</c:v>
                </c:pt>
                <c:pt idx="3">
                  <c:v>2024</c:v>
                </c:pt>
                <c:pt idx="4">
                  <c:v>2025</c:v>
                </c:pt>
                <c:pt idx="5">
                  <c:v>2026</c:v>
                </c:pt>
              </c:numCache>
            </c:numRef>
          </c:cat>
          <c:val>
            <c:numRef>
              <c:extLst>
                <c:ext xmlns:c15="http://schemas.microsoft.com/office/drawing/2012/chart" uri="{02D57815-91ED-43cb-92C2-25804820EDAC}">
                  <c15:fullRef>
                    <c15:sqref>CO2_Preis!$C$4:$L$4</c15:sqref>
                  </c15:fullRef>
                </c:ext>
              </c:extLst>
              <c:f>CO2_Preis!$C$4:$H$4</c:f>
              <c:numCache>
                <c:formatCode>General</c:formatCode>
                <c:ptCount val="6"/>
                <c:pt idx="0">
                  <c:v>25</c:v>
                </c:pt>
                <c:pt idx="1">
                  <c:v>30</c:v>
                </c:pt>
                <c:pt idx="2">
                  <c:v>35</c:v>
                </c:pt>
                <c:pt idx="3">
                  <c:v>45</c:v>
                </c:pt>
                <c:pt idx="4">
                  <c:v>55</c:v>
                </c:pt>
                <c:pt idx="5">
                  <c:v>65</c:v>
                </c:pt>
              </c:numCache>
            </c:numRef>
          </c:val>
          <c:extLst>
            <c:ext xmlns:c16="http://schemas.microsoft.com/office/drawing/2014/chart" uri="{C3380CC4-5D6E-409C-BE32-E72D297353CC}">
              <c16:uniqueId val="{00000000-D924-4D3B-9542-7090A92DFE0D}"/>
            </c:ext>
          </c:extLst>
        </c:ser>
        <c:dLbls>
          <c:showLegendKey val="0"/>
          <c:showVal val="0"/>
          <c:showCatName val="0"/>
          <c:showSerName val="0"/>
          <c:showPercent val="0"/>
          <c:showBubbleSize val="0"/>
        </c:dLbls>
        <c:gapWidth val="219"/>
        <c:overlap val="-27"/>
        <c:axId val="431633136"/>
        <c:axId val="431631168"/>
      </c:barChart>
      <c:catAx>
        <c:axId val="431633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Jahr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1631168"/>
        <c:crosses val="autoZero"/>
        <c:auto val="1"/>
        <c:lblAlgn val="ctr"/>
        <c:lblOffset val="100"/>
        <c:noMultiLvlLbl val="0"/>
      </c:catAx>
      <c:valAx>
        <c:axId val="431631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CO</a:t>
                </a:r>
                <a:r>
                  <a:rPr lang="de-DE" baseline="-25000"/>
                  <a:t>2</a:t>
                </a:r>
                <a:r>
                  <a:rPr lang="de-DE" baseline="0"/>
                  <a:t>-Aufpreis</a:t>
                </a:r>
              </a:p>
              <a:p>
                <a:pPr>
                  <a:defRPr/>
                </a:pPr>
                <a:r>
                  <a:rPr lang="de-DE" baseline="0"/>
                  <a:t>[€/t]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1633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14</xdr:col>
      <xdr:colOff>1144944</xdr:colOff>
      <xdr:row>0</xdr:row>
      <xdr:rowOff>45357</xdr:rowOff>
    </xdr:from>
    <xdr:to>
      <xdr:col>18</xdr:col>
      <xdr:colOff>197926</xdr:colOff>
      <xdr:row>2</xdr:row>
      <xdr:rowOff>517797</xdr:rowOff>
    </xdr:to>
    <xdr:pic>
      <xdr:nvPicPr>
        <xdr:cNvPr id="5" name="Grafik 4">
          <a:extLst>
            <a:ext uri="{FF2B5EF4-FFF2-40B4-BE49-F238E27FC236}">
              <a16:creationId xmlns:a16="http://schemas.microsoft.com/office/drawing/2014/main" id="{146A22AB-A401-43D9-9321-2F1F8F1BC988}"/>
            </a:ext>
          </a:extLst>
        </xdr:cNvPr>
        <xdr:cNvPicPr>
          <a:picLocks noChangeAspect="1"/>
        </xdr:cNvPicPr>
      </xdr:nvPicPr>
      <xdr:blipFill>
        <a:blip xmlns:r="http://schemas.openxmlformats.org/officeDocument/2006/relationships" r:embed="rId1"/>
        <a:stretch>
          <a:fillRect/>
        </a:stretch>
      </xdr:blipFill>
      <xdr:spPr>
        <a:xfrm>
          <a:off x="12094158" y="45357"/>
          <a:ext cx="4241839" cy="1361440"/>
        </a:xfrm>
        <a:prstGeom prst="rect">
          <a:avLst/>
        </a:prstGeom>
      </xdr:spPr>
    </xdr:pic>
    <xdr:clientData/>
  </xdr:twoCellAnchor>
  <xdr:twoCellAnchor editAs="oneCell">
    <xdr:from>
      <xdr:col>13</xdr:col>
      <xdr:colOff>545210</xdr:colOff>
      <xdr:row>0</xdr:row>
      <xdr:rowOff>0</xdr:rowOff>
    </xdr:from>
    <xdr:to>
      <xdr:col>14</xdr:col>
      <xdr:colOff>1066886</xdr:colOff>
      <xdr:row>2</xdr:row>
      <xdr:rowOff>476424</xdr:rowOff>
    </xdr:to>
    <xdr:pic>
      <xdr:nvPicPr>
        <xdr:cNvPr id="2" name="Grafik 1">
          <a:extLst>
            <a:ext uri="{FF2B5EF4-FFF2-40B4-BE49-F238E27FC236}">
              <a16:creationId xmlns:a16="http://schemas.microsoft.com/office/drawing/2014/main" id="{E39A6D04-375C-44DC-A35B-77527A883A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9940" y="0"/>
          <a:ext cx="2284216" cy="1377572"/>
        </a:xfrm>
        <a:prstGeom prst="rect">
          <a:avLst/>
        </a:prstGeom>
      </xdr:spPr>
    </xdr:pic>
    <xdr:clientData/>
  </xdr:twoCellAnchor>
  <xdr:twoCellAnchor>
    <xdr:from>
      <xdr:col>3</xdr:col>
      <xdr:colOff>231302</xdr:colOff>
      <xdr:row>43</xdr:row>
      <xdr:rowOff>1689785</xdr:rowOff>
    </xdr:from>
    <xdr:to>
      <xdr:col>4</xdr:col>
      <xdr:colOff>370386</xdr:colOff>
      <xdr:row>43</xdr:row>
      <xdr:rowOff>2136646</xdr:rowOff>
    </xdr:to>
    <xdr:pic>
      <xdr:nvPicPr>
        <xdr:cNvPr id="6" name="Bild 2" descr="Creative Commons Lizenzvertrag">
          <a:extLst>
            <a:ext uri="{FF2B5EF4-FFF2-40B4-BE49-F238E27FC236}">
              <a16:creationId xmlns:a16="http://schemas.microsoft.com/office/drawing/2014/main" id="{801C28B0-9A1D-4A19-8F91-DF1D86D340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55088" y="12938356"/>
          <a:ext cx="1227655" cy="446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xdr:colOff>
      <xdr:row>5</xdr:row>
      <xdr:rowOff>7620</xdr:rowOff>
    </xdr:from>
    <xdr:to>
      <xdr:col>11</xdr:col>
      <xdr:colOff>655320</xdr:colOff>
      <xdr:row>20</xdr:row>
      <xdr:rowOff>7620</xdr:rowOff>
    </xdr:to>
    <xdr:graphicFrame macro="">
      <xdr:nvGraphicFramePr>
        <xdr:cNvPr id="2" name="Diagramm 1">
          <a:extLst>
            <a:ext uri="{FF2B5EF4-FFF2-40B4-BE49-F238E27FC236}">
              <a16:creationId xmlns:a16="http://schemas.microsoft.com/office/drawing/2014/main" id="{B189D562-985D-41C9-91E2-A17A7D0AD5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15875</xdr:colOff>
      <xdr:row>0</xdr:row>
      <xdr:rowOff>0</xdr:rowOff>
    </xdr:from>
    <xdr:to>
      <xdr:col>16</xdr:col>
      <xdr:colOff>1126960</xdr:colOff>
      <xdr:row>0</xdr:row>
      <xdr:rowOff>1545952</xdr:rowOff>
    </xdr:to>
    <xdr:pic>
      <xdr:nvPicPr>
        <xdr:cNvPr id="3" name="Grafik 2">
          <a:extLst>
            <a:ext uri="{FF2B5EF4-FFF2-40B4-BE49-F238E27FC236}">
              <a16:creationId xmlns:a16="http://schemas.microsoft.com/office/drawing/2014/main" id="{AC76C055-9855-46AE-861A-0C18289EC539}"/>
            </a:ext>
          </a:extLst>
        </xdr:cNvPr>
        <xdr:cNvPicPr>
          <a:picLocks noChangeAspect="1"/>
        </xdr:cNvPicPr>
      </xdr:nvPicPr>
      <xdr:blipFill>
        <a:blip xmlns:r="http://schemas.openxmlformats.org/officeDocument/2006/relationships" r:embed="rId1"/>
        <a:stretch>
          <a:fillRect/>
        </a:stretch>
      </xdr:blipFill>
      <xdr:spPr>
        <a:xfrm>
          <a:off x="13835784" y="0"/>
          <a:ext cx="4747903" cy="15459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15875</xdr:colOff>
      <xdr:row>0</xdr:row>
      <xdr:rowOff>0</xdr:rowOff>
    </xdr:from>
    <xdr:to>
      <xdr:col>16</xdr:col>
      <xdr:colOff>1126960</xdr:colOff>
      <xdr:row>0</xdr:row>
      <xdr:rowOff>1545952</xdr:rowOff>
    </xdr:to>
    <xdr:pic>
      <xdr:nvPicPr>
        <xdr:cNvPr id="2" name="Grafik 1">
          <a:extLst>
            <a:ext uri="{FF2B5EF4-FFF2-40B4-BE49-F238E27FC236}">
              <a16:creationId xmlns:a16="http://schemas.microsoft.com/office/drawing/2014/main" id="{6829A2AB-02D4-4B30-8258-270D5E6A0EF4}"/>
            </a:ext>
          </a:extLst>
        </xdr:cNvPr>
        <xdr:cNvPicPr>
          <a:picLocks noChangeAspect="1"/>
        </xdr:cNvPicPr>
      </xdr:nvPicPr>
      <xdr:blipFill>
        <a:blip xmlns:r="http://schemas.openxmlformats.org/officeDocument/2006/relationships" r:embed="rId1"/>
        <a:stretch>
          <a:fillRect/>
        </a:stretch>
      </xdr:blipFill>
      <xdr:spPr>
        <a:xfrm>
          <a:off x="13776325" y="0"/>
          <a:ext cx="4736935" cy="15459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15875</xdr:colOff>
      <xdr:row>0</xdr:row>
      <xdr:rowOff>0</xdr:rowOff>
    </xdr:from>
    <xdr:to>
      <xdr:col>16</xdr:col>
      <xdr:colOff>1126960</xdr:colOff>
      <xdr:row>0</xdr:row>
      <xdr:rowOff>1545952</xdr:rowOff>
    </xdr:to>
    <xdr:pic>
      <xdr:nvPicPr>
        <xdr:cNvPr id="2" name="Grafik 1">
          <a:extLst>
            <a:ext uri="{FF2B5EF4-FFF2-40B4-BE49-F238E27FC236}">
              <a16:creationId xmlns:a16="http://schemas.microsoft.com/office/drawing/2014/main" id="{AA653302-8468-4CB1-989A-0FB65C01394A}"/>
            </a:ext>
          </a:extLst>
        </xdr:cNvPr>
        <xdr:cNvPicPr>
          <a:picLocks noChangeAspect="1"/>
        </xdr:cNvPicPr>
      </xdr:nvPicPr>
      <xdr:blipFill>
        <a:blip xmlns:r="http://schemas.openxmlformats.org/officeDocument/2006/relationships" r:embed="rId1"/>
        <a:stretch>
          <a:fillRect/>
        </a:stretch>
      </xdr:blipFill>
      <xdr:spPr>
        <a:xfrm>
          <a:off x="13776325" y="0"/>
          <a:ext cx="4736935" cy="15459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15875</xdr:colOff>
      <xdr:row>0</xdr:row>
      <xdr:rowOff>0</xdr:rowOff>
    </xdr:from>
    <xdr:to>
      <xdr:col>16</xdr:col>
      <xdr:colOff>1126960</xdr:colOff>
      <xdr:row>0</xdr:row>
      <xdr:rowOff>1545952</xdr:rowOff>
    </xdr:to>
    <xdr:pic>
      <xdr:nvPicPr>
        <xdr:cNvPr id="2" name="Grafik 1">
          <a:extLst>
            <a:ext uri="{FF2B5EF4-FFF2-40B4-BE49-F238E27FC236}">
              <a16:creationId xmlns:a16="http://schemas.microsoft.com/office/drawing/2014/main" id="{18D225A0-4E49-421B-8C12-C69FD8130726}"/>
            </a:ext>
          </a:extLst>
        </xdr:cNvPr>
        <xdr:cNvPicPr>
          <a:picLocks noChangeAspect="1"/>
        </xdr:cNvPicPr>
      </xdr:nvPicPr>
      <xdr:blipFill>
        <a:blip xmlns:r="http://schemas.openxmlformats.org/officeDocument/2006/relationships" r:embed="rId1"/>
        <a:stretch>
          <a:fillRect/>
        </a:stretch>
      </xdr:blipFill>
      <xdr:spPr>
        <a:xfrm>
          <a:off x="13776325" y="0"/>
          <a:ext cx="4736935" cy="15459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15875</xdr:colOff>
      <xdr:row>0</xdr:row>
      <xdr:rowOff>0</xdr:rowOff>
    </xdr:from>
    <xdr:to>
      <xdr:col>16</xdr:col>
      <xdr:colOff>1126960</xdr:colOff>
      <xdr:row>0</xdr:row>
      <xdr:rowOff>1545952</xdr:rowOff>
    </xdr:to>
    <xdr:pic>
      <xdr:nvPicPr>
        <xdr:cNvPr id="2" name="Grafik 1">
          <a:extLst>
            <a:ext uri="{FF2B5EF4-FFF2-40B4-BE49-F238E27FC236}">
              <a16:creationId xmlns:a16="http://schemas.microsoft.com/office/drawing/2014/main" id="{53BAFE43-9FD7-4C68-9DD8-AA272E892A47}"/>
            </a:ext>
          </a:extLst>
        </xdr:cNvPr>
        <xdr:cNvPicPr>
          <a:picLocks noChangeAspect="1"/>
        </xdr:cNvPicPr>
      </xdr:nvPicPr>
      <xdr:blipFill>
        <a:blip xmlns:r="http://schemas.openxmlformats.org/officeDocument/2006/relationships" r:embed="rId1"/>
        <a:stretch>
          <a:fillRect/>
        </a:stretch>
      </xdr:blipFill>
      <xdr:spPr>
        <a:xfrm>
          <a:off x="13776325" y="0"/>
          <a:ext cx="4736935" cy="15459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670560</xdr:colOff>
      <xdr:row>0</xdr:row>
      <xdr:rowOff>0</xdr:rowOff>
    </xdr:from>
    <xdr:to>
      <xdr:col>14</xdr:col>
      <xdr:colOff>762670</xdr:colOff>
      <xdr:row>27</xdr:row>
      <xdr:rowOff>48965</xdr:rowOff>
    </xdr:to>
    <xdr:pic>
      <xdr:nvPicPr>
        <xdr:cNvPr id="2" name="Grafik 1">
          <a:extLst>
            <a:ext uri="{FF2B5EF4-FFF2-40B4-BE49-F238E27FC236}">
              <a16:creationId xmlns:a16="http://schemas.microsoft.com/office/drawing/2014/main" id="{889A4C1C-3053-4153-8AD7-78C2822CF0A7}"/>
            </a:ext>
          </a:extLst>
        </xdr:cNvPr>
        <xdr:cNvPicPr>
          <a:picLocks noChangeAspect="1"/>
        </xdr:cNvPicPr>
      </xdr:nvPicPr>
      <xdr:blipFill>
        <a:blip xmlns:r="http://schemas.openxmlformats.org/officeDocument/2006/relationships" r:embed="rId1"/>
        <a:stretch>
          <a:fillRect/>
        </a:stretch>
      </xdr:blipFill>
      <xdr:spPr>
        <a:xfrm>
          <a:off x="7223760" y="0"/>
          <a:ext cx="7224430" cy="53524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7620</xdr:colOff>
      <xdr:row>3</xdr:row>
      <xdr:rowOff>30480</xdr:rowOff>
    </xdr:from>
    <xdr:to>
      <xdr:col>24</xdr:col>
      <xdr:colOff>747167</xdr:colOff>
      <xdr:row>23</xdr:row>
      <xdr:rowOff>167985</xdr:rowOff>
    </xdr:to>
    <xdr:pic>
      <xdr:nvPicPr>
        <xdr:cNvPr id="2" name="Grafik 1">
          <a:extLst>
            <a:ext uri="{FF2B5EF4-FFF2-40B4-BE49-F238E27FC236}">
              <a16:creationId xmlns:a16="http://schemas.microsoft.com/office/drawing/2014/main" id="{455E9B59-D1FE-4358-B140-65D7E484A504}"/>
            </a:ext>
          </a:extLst>
        </xdr:cNvPr>
        <xdr:cNvPicPr>
          <a:picLocks noChangeAspect="1"/>
        </xdr:cNvPicPr>
      </xdr:nvPicPr>
      <xdr:blipFill>
        <a:blip xmlns:r="http://schemas.openxmlformats.org/officeDocument/2006/relationships" r:embed="rId1"/>
        <a:stretch>
          <a:fillRect/>
        </a:stretch>
      </xdr:blipFill>
      <xdr:spPr>
        <a:xfrm>
          <a:off x="14051280" y="579120"/>
          <a:ext cx="4701947" cy="39779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de.wikipedia.org/wiki/Bioethano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gammel.de/de/lexikon/Heizwert---Brennwert/4838" TargetMode="External"/><Relationship Id="rId1" Type="http://schemas.openxmlformats.org/officeDocument/2006/relationships/hyperlink" Target="https://www.bdbe.de/daten/umrechnung-und-formel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91803-3927-41A7-AA0B-AD3F908CCE61}">
  <sheetPr>
    <tabColor rgb="FF0070C0"/>
    <pageSetUpPr fitToPage="1"/>
  </sheetPr>
  <dimension ref="A1:T59"/>
  <sheetViews>
    <sheetView showGridLines="0" tabSelected="1" topLeftCell="A40" zoomScale="70" zoomScaleNormal="70" workbookViewId="0">
      <selection activeCell="F47" sqref="F47"/>
    </sheetView>
  </sheetViews>
  <sheetFormatPr baseColWidth="10" defaultColWidth="11.54296875" defaultRowHeight="14.5" x14ac:dyDescent="0.35"/>
  <cols>
    <col min="1" max="1" width="5.6328125" style="49" customWidth="1"/>
    <col min="2" max="2" width="15.08984375" style="49" customWidth="1"/>
    <col min="3" max="3" width="2.6328125" style="49" customWidth="1"/>
    <col min="4" max="4" width="15.54296875" style="49" customWidth="1"/>
    <col min="5" max="11" width="11.54296875" style="49"/>
    <col min="12" max="12" width="11.453125" style="49" customWidth="1"/>
    <col min="13" max="13" width="1.6328125" style="49" hidden="1" customWidth="1"/>
    <col min="14" max="16" width="25.6328125" style="50" customWidth="1"/>
    <col min="17" max="16384" width="11.54296875" style="48"/>
  </cols>
  <sheetData>
    <row r="1" spans="1:20" s="52" customFormat="1" ht="35.4" customHeight="1" x14ac:dyDescent="0.35">
      <c r="A1" s="107" t="s">
        <v>213</v>
      </c>
      <c r="B1" s="107"/>
      <c r="C1" s="107"/>
      <c r="D1" s="107"/>
      <c r="E1" s="107"/>
      <c r="F1" s="107"/>
      <c r="G1" s="107"/>
      <c r="H1" s="107"/>
      <c r="I1" s="107"/>
      <c r="J1" s="107"/>
      <c r="K1" s="107"/>
      <c r="L1" s="107"/>
      <c r="M1" s="61"/>
      <c r="N1" s="61"/>
      <c r="O1" s="61"/>
      <c r="P1" s="61"/>
      <c r="Q1" s="61"/>
      <c r="R1" s="61"/>
      <c r="S1" s="61"/>
      <c r="T1" s="61"/>
    </row>
    <row r="2" spans="1:20" s="52" customFormat="1" ht="35.4" customHeight="1" x14ac:dyDescent="0.35">
      <c r="A2" s="107"/>
      <c r="B2" s="107"/>
      <c r="C2" s="107"/>
      <c r="D2" s="107"/>
      <c r="E2" s="107"/>
      <c r="F2" s="107"/>
      <c r="G2" s="107"/>
      <c r="H2" s="107"/>
      <c r="I2" s="107"/>
      <c r="J2" s="107"/>
      <c r="K2" s="107"/>
      <c r="L2" s="107"/>
      <c r="M2" s="61"/>
      <c r="N2" s="61"/>
      <c r="O2" s="61"/>
      <c r="P2" s="61"/>
      <c r="Q2" s="61"/>
      <c r="R2" s="61"/>
      <c r="S2" s="61"/>
      <c r="T2" s="61"/>
    </row>
    <row r="3" spans="1:20" s="52" customFormat="1" ht="49.25" customHeight="1" x14ac:dyDescent="0.35">
      <c r="A3" s="107"/>
      <c r="B3" s="107"/>
      <c r="C3" s="107"/>
      <c r="D3" s="107"/>
      <c r="E3" s="107"/>
      <c r="F3" s="107"/>
      <c r="G3" s="107"/>
      <c r="H3" s="107"/>
      <c r="I3" s="107"/>
      <c r="J3" s="107"/>
      <c r="K3" s="107"/>
      <c r="L3" s="107"/>
      <c r="M3" s="61"/>
      <c r="N3" s="61"/>
      <c r="O3" s="61"/>
      <c r="P3" s="61"/>
      <c r="Q3" s="61"/>
      <c r="R3" s="61"/>
      <c r="S3" s="61"/>
      <c r="T3" s="61"/>
    </row>
    <row r="4" spans="1:20" ht="27" customHeight="1" x14ac:dyDescent="0.35">
      <c r="A4" s="106" t="s">
        <v>220</v>
      </c>
      <c r="B4" s="106"/>
      <c r="C4" s="106"/>
      <c r="D4" s="106"/>
      <c r="E4" s="106"/>
      <c r="F4" s="106"/>
      <c r="G4" s="106"/>
      <c r="H4" s="106"/>
      <c r="I4" s="106"/>
      <c r="J4" s="106"/>
      <c r="K4" s="106"/>
      <c r="L4" s="106"/>
      <c r="M4" s="106"/>
      <c r="O4" s="51"/>
    </row>
    <row r="5" spans="1:20" ht="14.4" customHeight="1" x14ac:dyDescent="0.35">
      <c r="A5" s="106"/>
      <c r="B5" s="106"/>
      <c r="C5" s="106"/>
      <c r="D5" s="106"/>
      <c r="E5" s="106"/>
      <c r="F5" s="106"/>
      <c r="G5" s="106"/>
      <c r="H5" s="106"/>
      <c r="I5" s="106"/>
      <c r="J5" s="106"/>
      <c r="K5" s="106"/>
      <c r="L5" s="106"/>
      <c r="M5" s="106"/>
      <c r="Q5" s="53"/>
    </row>
    <row r="6" spans="1:20" ht="14.4" customHeight="1" x14ac:dyDescent="0.35">
      <c r="A6" s="106"/>
      <c r="B6" s="106"/>
      <c r="C6" s="106"/>
      <c r="D6" s="106"/>
      <c r="E6" s="106"/>
      <c r="F6" s="106"/>
      <c r="G6" s="106"/>
      <c r="H6" s="106"/>
      <c r="I6" s="106"/>
      <c r="J6" s="106"/>
      <c r="K6" s="106"/>
      <c r="L6" s="106"/>
      <c r="M6" s="106"/>
    </row>
    <row r="7" spans="1:20" ht="14.4" customHeight="1" x14ac:dyDescent="0.35">
      <c r="A7" s="106"/>
      <c r="B7" s="106"/>
      <c r="C7" s="106"/>
      <c r="D7" s="106"/>
      <c r="E7" s="106"/>
      <c r="F7" s="106"/>
      <c r="G7" s="106"/>
      <c r="H7" s="106"/>
      <c r="I7" s="106"/>
      <c r="J7" s="106"/>
      <c r="K7" s="106"/>
      <c r="L7" s="106"/>
      <c r="M7" s="106"/>
    </row>
    <row r="8" spans="1:20" ht="14.4" customHeight="1" x14ac:dyDescent="0.35">
      <c r="A8" s="106"/>
      <c r="B8" s="106"/>
      <c r="C8" s="106"/>
      <c r="D8" s="106"/>
      <c r="E8" s="106"/>
      <c r="F8" s="106"/>
      <c r="G8" s="106"/>
      <c r="H8" s="106"/>
      <c r="I8" s="106"/>
      <c r="J8" s="106"/>
      <c r="K8" s="106"/>
      <c r="L8" s="106"/>
      <c r="M8" s="106"/>
    </row>
    <row r="9" spans="1:20" ht="14.4" customHeight="1" x14ac:dyDescent="0.35">
      <c r="A9" s="106"/>
      <c r="B9" s="106"/>
      <c r="C9" s="106"/>
      <c r="D9" s="106"/>
      <c r="E9" s="106"/>
      <c r="F9" s="106"/>
      <c r="G9" s="106"/>
      <c r="H9" s="106"/>
      <c r="I9" s="106"/>
      <c r="J9" s="106"/>
      <c r="K9" s="106"/>
      <c r="L9" s="106"/>
      <c r="M9" s="106"/>
    </row>
    <row r="10" spans="1:20" ht="6.65" customHeight="1" x14ac:dyDescent="0.35">
      <c r="A10" s="106"/>
      <c r="B10" s="106"/>
      <c r="C10" s="106"/>
      <c r="D10" s="106"/>
      <c r="E10" s="106"/>
      <c r="F10" s="106"/>
      <c r="G10" s="106"/>
      <c r="H10" s="106"/>
      <c r="I10" s="106"/>
      <c r="J10" s="106"/>
      <c r="K10" s="106"/>
      <c r="L10" s="106"/>
      <c r="M10" s="106"/>
    </row>
    <row r="11" spans="1:20" ht="14.4" customHeight="1" x14ac:dyDescent="0.35">
      <c r="A11" s="106"/>
      <c r="B11" s="106"/>
      <c r="C11" s="106"/>
      <c r="D11" s="106"/>
      <c r="E11" s="106"/>
      <c r="F11" s="106"/>
      <c r="G11" s="106"/>
      <c r="H11" s="106"/>
      <c r="I11" s="106"/>
      <c r="J11" s="106"/>
      <c r="K11" s="106"/>
      <c r="L11" s="106"/>
      <c r="M11" s="106"/>
    </row>
    <row r="12" spans="1:20" ht="14.4" customHeight="1" x14ac:dyDescent="0.35">
      <c r="A12" s="106"/>
      <c r="B12" s="106"/>
      <c r="C12" s="106"/>
      <c r="D12" s="106"/>
      <c r="E12" s="106"/>
      <c r="F12" s="106"/>
      <c r="G12" s="106"/>
      <c r="H12" s="106"/>
      <c r="I12" s="106"/>
      <c r="J12" s="106"/>
      <c r="K12" s="106"/>
      <c r="L12" s="106"/>
      <c r="M12" s="106"/>
    </row>
    <row r="13" spans="1:20" ht="14.4" customHeight="1" x14ac:dyDescent="0.35">
      <c r="A13" s="106"/>
      <c r="B13" s="106"/>
      <c r="C13" s="106"/>
      <c r="D13" s="106"/>
      <c r="E13" s="106"/>
      <c r="F13" s="106"/>
      <c r="G13" s="106"/>
      <c r="H13" s="106"/>
      <c r="I13" s="106"/>
      <c r="J13" s="106"/>
      <c r="K13" s="106"/>
      <c r="L13" s="106"/>
      <c r="M13" s="106"/>
    </row>
    <row r="14" spans="1:20" ht="14.4" customHeight="1" x14ac:dyDescent="0.35">
      <c r="A14" s="106"/>
      <c r="B14" s="106"/>
      <c r="C14" s="106"/>
      <c r="D14" s="106"/>
      <c r="E14" s="106"/>
      <c r="F14" s="106"/>
      <c r="G14" s="106"/>
      <c r="H14" s="106"/>
      <c r="I14" s="106"/>
      <c r="J14" s="106"/>
      <c r="K14" s="106"/>
      <c r="L14" s="106"/>
      <c r="M14" s="106"/>
    </row>
    <row r="15" spans="1:20" ht="14.4" customHeight="1" x14ac:dyDescent="0.35">
      <c r="A15" s="106"/>
      <c r="B15" s="106"/>
      <c r="C15" s="106"/>
      <c r="D15" s="106"/>
      <c r="E15" s="106"/>
      <c r="F15" s="106"/>
      <c r="G15" s="106"/>
      <c r="H15" s="106"/>
      <c r="I15" s="106"/>
      <c r="J15" s="106"/>
      <c r="K15" s="106"/>
      <c r="L15" s="106"/>
      <c r="M15" s="106"/>
    </row>
    <row r="16" spans="1:20" ht="14.4" customHeight="1" x14ac:dyDescent="0.35">
      <c r="A16" s="106"/>
      <c r="B16" s="106"/>
      <c r="C16" s="106"/>
      <c r="D16" s="106"/>
      <c r="E16" s="106"/>
      <c r="F16" s="106"/>
      <c r="G16" s="106"/>
      <c r="H16" s="106"/>
      <c r="I16" s="106"/>
      <c r="J16" s="106"/>
      <c r="K16" s="106"/>
      <c r="L16" s="106"/>
      <c r="M16" s="106"/>
    </row>
    <row r="17" spans="1:13" ht="14.4" customHeight="1" x14ac:dyDescent="0.35">
      <c r="A17" s="106"/>
      <c r="B17" s="106"/>
      <c r="C17" s="106"/>
      <c r="D17" s="106"/>
      <c r="E17" s="106"/>
      <c r="F17" s="106"/>
      <c r="G17" s="106"/>
      <c r="H17" s="106"/>
      <c r="I17" s="106"/>
      <c r="J17" s="106"/>
      <c r="K17" s="106"/>
      <c r="L17" s="106"/>
      <c r="M17" s="106"/>
    </row>
    <row r="18" spans="1:13" ht="14.4" customHeight="1" x14ac:dyDescent="0.35">
      <c r="A18" s="106"/>
      <c r="B18" s="106"/>
      <c r="C18" s="106"/>
      <c r="D18" s="106"/>
      <c r="E18" s="106"/>
      <c r="F18" s="106"/>
      <c r="G18" s="106"/>
      <c r="H18" s="106"/>
      <c r="I18" s="106"/>
      <c r="J18" s="106"/>
      <c r="K18" s="106"/>
      <c r="L18" s="106"/>
      <c r="M18" s="106"/>
    </row>
    <row r="19" spans="1:13" ht="14.4" customHeight="1" x14ac:dyDescent="0.35">
      <c r="A19" s="106"/>
      <c r="B19" s="106"/>
      <c r="C19" s="106"/>
      <c r="D19" s="106"/>
      <c r="E19" s="106"/>
      <c r="F19" s="106"/>
      <c r="G19" s="106"/>
      <c r="H19" s="106"/>
      <c r="I19" s="106"/>
      <c r="J19" s="106"/>
      <c r="K19" s="106"/>
      <c r="L19" s="106"/>
      <c r="M19" s="106"/>
    </row>
    <row r="20" spans="1:13" ht="14.4" customHeight="1" x14ac:dyDescent="0.35">
      <c r="A20" s="106"/>
      <c r="B20" s="106"/>
      <c r="C20" s="106"/>
      <c r="D20" s="106"/>
      <c r="E20" s="106"/>
      <c r="F20" s="106"/>
      <c r="G20" s="106"/>
      <c r="H20" s="106"/>
      <c r="I20" s="106"/>
      <c r="J20" s="106"/>
      <c r="K20" s="106"/>
      <c r="L20" s="106"/>
      <c r="M20" s="106"/>
    </row>
    <row r="21" spans="1:13" ht="14.4" customHeight="1" x14ac:dyDescent="0.35">
      <c r="A21" s="106"/>
      <c r="B21" s="106"/>
      <c r="C21" s="106"/>
      <c r="D21" s="106"/>
      <c r="E21" s="106"/>
      <c r="F21" s="106"/>
      <c r="G21" s="106"/>
      <c r="H21" s="106"/>
      <c r="I21" s="106"/>
      <c r="J21" s="106"/>
      <c r="K21" s="106"/>
      <c r="L21" s="106"/>
      <c r="M21" s="106"/>
    </row>
    <row r="22" spans="1:13" ht="14.4" customHeight="1" x14ac:dyDescent="0.35">
      <c r="A22" s="106"/>
      <c r="B22" s="106"/>
      <c r="C22" s="106"/>
      <c r="D22" s="106"/>
      <c r="E22" s="106"/>
      <c r="F22" s="106"/>
      <c r="G22" s="106"/>
      <c r="H22" s="106"/>
      <c r="I22" s="106"/>
      <c r="J22" s="106"/>
      <c r="K22" s="106"/>
      <c r="L22" s="106"/>
      <c r="M22" s="106"/>
    </row>
    <row r="23" spans="1:13" ht="14.4" customHeight="1" x14ac:dyDescent="0.35">
      <c r="A23" s="106"/>
      <c r="B23" s="106"/>
      <c r="C23" s="106"/>
      <c r="D23" s="106"/>
      <c r="E23" s="106"/>
      <c r="F23" s="106"/>
      <c r="G23" s="106"/>
      <c r="H23" s="106"/>
      <c r="I23" s="106"/>
      <c r="J23" s="106"/>
      <c r="K23" s="106"/>
      <c r="L23" s="106"/>
      <c r="M23" s="106"/>
    </row>
    <row r="24" spans="1:13" ht="14.4" customHeight="1" x14ac:dyDescent="0.35">
      <c r="A24" s="106"/>
      <c r="B24" s="106"/>
      <c r="C24" s="106"/>
      <c r="D24" s="106"/>
      <c r="E24" s="106"/>
      <c r="F24" s="106"/>
      <c r="G24" s="106"/>
      <c r="H24" s="106"/>
      <c r="I24" s="106"/>
      <c r="J24" s="106"/>
      <c r="K24" s="106"/>
      <c r="L24" s="106"/>
      <c r="M24" s="106"/>
    </row>
    <row r="25" spans="1:13" ht="14.4" customHeight="1" x14ac:dyDescent="0.35">
      <c r="A25" s="106"/>
      <c r="B25" s="106"/>
      <c r="C25" s="106"/>
      <c r="D25" s="106"/>
      <c r="E25" s="106"/>
      <c r="F25" s="106"/>
      <c r="G25" s="106"/>
      <c r="H25" s="106"/>
      <c r="I25" s="106"/>
      <c r="J25" s="106"/>
      <c r="K25" s="106"/>
      <c r="L25" s="106"/>
      <c r="M25" s="106"/>
    </row>
    <row r="26" spans="1:13" ht="14.4" customHeight="1" x14ac:dyDescent="0.35">
      <c r="A26" s="106"/>
      <c r="B26" s="106"/>
      <c r="C26" s="106"/>
      <c r="D26" s="106"/>
      <c r="E26" s="106"/>
      <c r="F26" s="106"/>
      <c r="G26" s="106"/>
      <c r="H26" s="106"/>
      <c r="I26" s="106"/>
      <c r="J26" s="106"/>
      <c r="K26" s="106"/>
      <c r="L26" s="106"/>
      <c r="M26" s="106"/>
    </row>
    <row r="27" spans="1:13" x14ac:dyDescent="0.35">
      <c r="A27" s="106"/>
      <c r="B27" s="106"/>
      <c r="C27" s="106"/>
      <c r="D27" s="106"/>
      <c r="E27" s="106"/>
      <c r="F27" s="106"/>
      <c r="G27" s="106"/>
      <c r="H27" s="106"/>
      <c r="I27" s="106"/>
      <c r="J27" s="106"/>
      <c r="K27" s="106"/>
      <c r="L27" s="106"/>
      <c r="M27" s="106"/>
    </row>
    <row r="28" spans="1:13" x14ac:dyDescent="0.35">
      <c r="A28" s="106"/>
      <c r="B28" s="106"/>
      <c r="C28" s="106"/>
      <c r="D28" s="106"/>
      <c r="E28" s="106"/>
      <c r="F28" s="106"/>
      <c r="G28" s="106"/>
      <c r="H28" s="106"/>
      <c r="I28" s="106"/>
      <c r="J28" s="106"/>
      <c r="K28" s="106"/>
      <c r="L28" s="106"/>
      <c r="M28" s="106"/>
    </row>
    <row r="29" spans="1:13" x14ac:dyDescent="0.35">
      <c r="A29" s="106"/>
      <c r="B29" s="106"/>
      <c r="C29" s="106"/>
      <c r="D29" s="106"/>
      <c r="E29" s="106"/>
      <c r="F29" s="106"/>
      <c r="G29" s="106"/>
      <c r="H29" s="106"/>
      <c r="I29" s="106"/>
      <c r="J29" s="106"/>
      <c r="K29" s="106"/>
      <c r="L29" s="106"/>
      <c r="M29" s="106"/>
    </row>
    <row r="30" spans="1:13" x14ac:dyDescent="0.35">
      <c r="A30" s="106"/>
      <c r="B30" s="106"/>
      <c r="C30" s="106"/>
      <c r="D30" s="106"/>
      <c r="E30" s="106"/>
      <c r="F30" s="106"/>
      <c r="G30" s="106"/>
      <c r="H30" s="106"/>
      <c r="I30" s="106"/>
      <c r="J30" s="106"/>
      <c r="K30" s="106"/>
      <c r="L30" s="106"/>
      <c r="M30" s="106"/>
    </row>
    <row r="31" spans="1:13" x14ac:dyDescent="0.35">
      <c r="A31" s="106"/>
      <c r="B31" s="106"/>
      <c r="C31" s="106"/>
      <c r="D31" s="106"/>
      <c r="E31" s="106"/>
      <c r="F31" s="106"/>
      <c r="G31" s="106"/>
      <c r="H31" s="106"/>
      <c r="I31" s="106"/>
      <c r="J31" s="106"/>
      <c r="K31" s="106"/>
      <c r="L31" s="106"/>
      <c r="M31" s="106"/>
    </row>
    <row r="32" spans="1:13" x14ac:dyDescent="0.35">
      <c r="A32" s="106"/>
      <c r="B32" s="106"/>
      <c r="C32" s="106"/>
      <c r="D32" s="106"/>
      <c r="E32" s="106"/>
      <c r="F32" s="106"/>
      <c r="G32" s="106"/>
      <c r="H32" s="106"/>
      <c r="I32" s="106"/>
      <c r="J32" s="106"/>
      <c r="K32" s="106"/>
      <c r="L32" s="106"/>
      <c r="M32" s="106"/>
    </row>
    <row r="33" spans="1:13" x14ac:dyDescent="0.35">
      <c r="A33" s="106"/>
      <c r="B33" s="106"/>
      <c r="C33" s="106"/>
      <c r="D33" s="106"/>
      <c r="E33" s="106"/>
      <c r="F33" s="106"/>
      <c r="G33" s="106"/>
      <c r="H33" s="106"/>
      <c r="I33" s="106"/>
      <c r="J33" s="106"/>
      <c r="K33" s="106"/>
      <c r="L33" s="106"/>
      <c r="M33" s="106"/>
    </row>
    <row r="34" spans="1:13" x14ac:dyDescent="0.35">
      <c r="A34" s="106"/>
      <c r="B34" s="106"/>
      <c r="C34" s="106"/>
      <c r="D34" s="106"/>
      <c r="E34" s="106"/>
      <c r="F34" s="106"/>
      <c r="G34" s="106"/>
      <c r="H34" s="106"/>
      <c r="I34" s="106"/>
      <c r="J34" s="106"/>
      <c r="K34" s="106"/>
      <c r="L34" s="106"/>
      <c r="M34" s="106"/>
    </row>
    <row r="35" spans="1:13" ht="14.4" customHeight="1" x14ac:dyDescent="0.35">
      <c r="A35" s="106"/>
      <c r="B35" s="106"/>
      <c r="C35" s="106"/>
      <c r="D35" s="106"/>
      <c r="E35" s="106"/>
      <c r="F35" s="106"/>
      <c r="G35" s="106"/>
      <c r="H35" s="106"/>
      <c r="I35" s="106"/>
      <c r="J35" s="106"/>
      <c r="K35" s="106"/>
      <c r="L35" s="106"/>
      <c r="M35" s="106"/>
    </row>
    <row r="36" spans="1:13" ht="14.4" customHeight="1" x14ac:dyDescent="0.35">
      <c r="A36" s="106"/>
      <c r="B36" s="106"/>
      <c r="C36" s="106"/>
      <c r="D36" s="106"/>
      <c r="E36" s="106"/>
      <c r="F36" s="106"/>
      <c r="G36" s="106"/>
      <c r="H36" s="106"/>
      <c r="I36" s="106"/>
      <c r="J36" s="106"/>
      <c r="K36" s="106"/>
      <c r="L36" s="106"/>
      <c r="M36" s="106"/>
    </row>
    <row r="37" spans="1:13" ht="14.4" customHeight="1" x14ac:dyDescent="0.35">
      <c r="A37" s="106"/>
      <c r="B37" s="106"/>
      <c r="C37" s="106"/>
      <c r="D37" s="106"/>
      <c r="E37" s="106"/>
      <c r="F37" s="106"/>
      <c r="G37" s="106"/>
      <c r="H37" s="106"/>
      <c r="I37" s="106"/>
      <c r="J37" s="106"/>
      <c r="K37" s="106"/>
      <c r="L37" s="106"/>
      <c r="M37" s="106"/>
    </row>
    <row r="38" spans="1:13" ht="14.4" customHeight="1" x14ac:dyDescent="0.35">
      <c r="A38" s="106"/>
      <c r="B38" s="106"/>
      <c r="C38" s="106"/>
      <c r="D38" s="106"/>
      <c r="E38" s="106"/>
      <c r="F38" s="106"/>
      <c r="G38" s="106"/>
      <c r="H38" s="106"/>
      <c r="I38" s="106"/>
      <c r="J38" s="106"/>
      <c r="K38" s="106"/>
      <c r="L38" s="106"/>
      <c r="M38" s="106"/>
    </row>
    <row r="39" spans="1:13" ht="14.4" customHeight="1" x14ac:dyDescent="0.35">
      <c r="A39" s="106"/>
      <c r="B39" s="106"/>
      <c r="C39" s="106"/>
      <c r="D39" s="106"/>
      <c r="E39" s="106"/>
      <c r="F39" s="106"/>
      <c r="G39" s="106"/>
      <c r="H39" s="106"/>
      <c r="I39" s="106"/>
      <c r="J39" s="106"/>
      <c r="K39" s="106"/>
      <c r="L39" s="106"/>
      <c r="M39" s="106"/>
    </row>
    <row r="40" spans="1:13" ht="14.4" customHeight="1" x14ac:dyDescent="0.35">
      <c r="A40" s="106"/>
      <c r="B40" s="106"/>
      <c r="C40" s="106"/>
      <c r="D40" s="106"/>
      <c r="E40" s="106"/>
      <c r="F40" s="106"/>
      <c r="G40" s="106"/>
      <c r="H40" s="106"/>
      <c r="I40" s="106"/>
      <c r="J40" s="106"/>
      <c r="K40" s="106"/>
      <c r="L40" s="106"/>
      <c r="M40" s="106"/>
    </row>
    <row r="41" spans="1:13" ht="14.4" customHeight="1" x14ac:dyDescent="0.35">
      <c r="A41" s="106"/>
      <c r="B41" s="106"/>
      <c r="C41" s="106"/>
      <c r="D41" s="106"/>
      <c r="E41" s="106"/>
      <c r="F41" s="106"/>
      <c r="G41" s="106"/>
      <c r="H41" s="106"/>
      <c r="I41" s="106"/>
      <c r="J41" s="106"/>
      <c r="K41" s="106"/>
      <c r="L41" s="106"/>
      <c r="M41" s="106"/>
    </row>
    <row r="42" spans="1:13" ht="14.4" customHeight="1" x14ac:dyDescent="0.35">
      <c r="A42" s="106"/>
      <c r="B42" s="106"/>
      <c r="C42" s="106"/>
      <c r="D42" s="106"/>
      <c r="E42" s="106"/>
      <c r="F42" s="106"/>
      <c r="G42" s="106"/>
      <c r="H42" s="106"/>
      <c r="I42" s="106"/>
      <c r="J42" s="106"/>
      <c r="K42" s="106"/>
      <c r="L42" s="106"/>
      <c r="M42" s="106"/>
    </row>
    <row r="43" spans="1:13" ht="150.5" customHeight="1" x14ac:dyDescent="0.35">
      <c r="A43" s="106"/>
      <c r="B43" s="106"/>
      <c r="C43" s="106"/>
      <c r="D43" s="106"/>
      <c r="E43" s="106"/>
      <c r="F43" s="106"/>
      <c r="G43" s="106"/>
      <c r="H43" s="106"/>
      <c r="I43" s="106"/>
      <c r="J43" s="106"/>
      <c r="K43" s="106"/>
      <c r="L43" s="106"/>
      <c r="M43" s="106"/>
    </row>
    <row r="44" spans="1:13" ht="217.5" customHeight="1" x14ac:dyDescent="0.35">
      <c r="A44" s="144" t="s">
        <v>221</v>
      </c>
      <c r="B44" s="144"/>
      <c r="C44" s="144"/>
      <c r="D44" s="144"/>
      <c r="E44" s="144"/>
      <c r="F44" s="144"/>
      <c r="G44" s="144"/>
      <c r="H44" s="144"/>
      <c r="I44" s="144"/>
      <c r="J44" s="144"/>
      <c r="K44" s="144"/>
      <c r="L44" s="144"/>
    </row>
    <row r="45" spans="1:13" x14ac:dyDescent="0.35">
      <c r="A45" s="143"/>
    </row>
    <row r="46" spans="1:13" x14ac:dyDescent="0.35">
      <c r="A46" s="143"/>
    </row>
    <row r="47" spans="1:13" x14ac:dyDescent="0.35">
      <c r="A47" s="143"/>
    </row>
    <row r="48" spans="1:13" x14ac:dyDescent="0.35">
      <c r="A48" s="143"/>
    </row>
    <row r="49" spans="1:1" x14ac:dyDescent="0.35">
      <c r="A49" s="143"/>
    </row>
    <row r="50" spans="1:1" x14ac:dyDescent="0.35">
      <c r="A50" s="143"/>
    </row>
    <row r="51" spans="1:1" x14ac:dyDescent="0.35">
      <c r="A51" s="143"/>
    </row>
    <row r="52" spans="1:1" x14ac:dyDescent="0.35">
      <c r="A52" s="143"/>
    </row>
    <row r="53" spans="1:1" x14ac:dyDescent="0.35">
      <c r="A53" s="143"/>
    </row>
    <row r="54" spans="1:1" x14ac:dyDescent="0.35">
      <c r="A54" s="143"/>
    </row>
    <row r="55" spans="1:1" x14ac:dyDescent="0.35">
      <c r="A55" s="143"/>
    </row>
    <row r="56" spans="1:1" x14ac:dyDescent="0.35">
      <c r="A56" s="143"/>
    </row>
    <row r="57" spans="1:1" x14ac:dyDescent="0.35">
      <c r="A57" s="143"/>
    </row>
    <row r="58" spans="1:1" x14ac:dyDescent="0.35">
      <c r="A58" s="143"/>
    </row>
    <row r="59" spans="1:1" x14ac:dyDescent="0.35">
      <c r="A59" s="143"/>
    </row>
  </sheetData>
  <sheetProtection algorithmName="SHA-512" hashValue="gE8k97+usWs6pcT9OdWIXf1VJTuePePNFtnM7JtccAeHa8lYxYSqXKdptiJOdQ+sKlYDGjWhRb/r0aegTZvOjA==" saltValue="X5AmfjMYiOUHfMa8xe8YMg==" spinCount="100000" sheet="1" objects="1" scenarios="1"/>
  <mergeCells count="3">
    <mergeCell ref="A4:M43"/>
    <mergeCell ref="A1:L3"/>
    <mergeCell ref="A44:L44"/>
  </mergeCells>
  <pageMargins left="0.7" right="0.7" top="0.78740157499999996" bottom="0.78740157499999996" header="0.3" footer="0.3"/>
  <pageSetup paperSize="9" scale="49" orientation="landscape" horizont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4364F-0EEE-408A-9958-47DAEF6C31BF}">
  <dimension ref="A2:E27"/>
  <sheetViews>
    <sheetView topLeftCell="A2" zoomScaleNormal="100" workbookViewId="0">
      <selection activeCell="A25" sqref="A25"/>
    </sheetView>
  </sheetViews>
  <sheetFormatPr baseColWidth="10" defaultRowHeight="14.5" x14ac:dyDescent="0.35"/>
  <cols>
    <col min="1" max="1" width="18" customWidth="1"/>
    <col min="2" max="2" width="10.6328125" customWidth="1"/>
    <col min="3" max="3" width="24.6328125" customWidth="1"/>
    <col min="4" max="4" width="30.453125" bestFit="1" customWidth="1"/>
  </cols>
  <sheetData>
    <row r="2" spans="1:4" x14ac:dyDescent="0.35">
      <c r="A2" s="132" t="s">
        <v>0</v>
      </c>
      <c r="B2" s="133"/>
      <c r="C2" s="133"/>
      <c r="D2" s="134"/>
    </row>
    <row r="3" spans="1:4" x14ac:dyDescent="0.35">
      <c r="A3" s="135"/>
      <c r="B3" s="136"/>
      <c r="C3" s="136"/>
      <c r="D3" s="137"/>
    </row>
    <row r="5" spans="1:4" ht="29" x14ac:dyDescent="0.35">
      <c r="A5" s="1" t="s">
        <v>1</v>
      </c>
      <c r="B5" s="2" t="s">
        <v>2</v>
      </c>
      <c r="C5" s="2" t="s">
        <v>70</v>
      </c>
      <c r="D5" s="2" t="s">
        <v>69</v>
      </c>
    </row>
    <row r="6" spans="1:4" x14ac:dyDescent="0.35">
      <c r="A6" s="3" t="s">
        <v>3</v>
      </c>
      <c r="B6" s="3" t="s">
        <v>4</v>
      </c>
      <c r="C6" s="3">
        <v>9.94</v>
      </c>
      <c r="D6" s="3">
        <v>10.6</v>
      </c>
    </row>
    <row r="7" spans="1:4" x14ac:dyDescent="0.35">
      <c r="A7" s="3" t="s">
        <v>5</v>
      </c>
      <c r="B7" s="3" t="s">
        <v>4</v>
      </c>
      <c r="C7" s="3">
        <v>10.9</v>
      </c>
      <c r="D7" s="3">
        <v>11.3</v>
      </c>
    </row>
    <row r="8" spans="1:4" x14ac:dyDescent="0.35">
      <c r="A8" s="3" t="s">
        <v>6</v>
      </c>
      <c r="B8" s="3" t="s">
        <v>7</v>
      </c>
      <c r="C8" s="3">
        <v>12.77</v>
      </c>
      <c r="D8" s="3">
        <v>14.06</v>
      </c>
    </row>
    <row r="9" spans="1:4" ht="29" x14ac:dyDescent="0.35">
      <c r="A9" s="4" t="s">
        <v>8</v>
      </c>
      <c r="B9" s="3" t="s">
        <v>9</v>
      </c>
      <c r="C9" s="3">
        <v>9.77</v>
      </c>
      <c r="D9" s="3">
        <v>10.78</v>
      </c>
    </row>
    <row r="10" spans="1:4" x14ac:dyDescent="0.35">
      <c r="A10" s="3" t="s">
        <v>10</v>
      </c>
      <c r="B10" s="3" t="s">
        <v>7</v>
      </c>
      <c r="C10" s="3">
        <v>8.36</v>
      </c>
      <c r="D10" s="3">
        <v>8.6</v>
      </c>
    </row>
    <row r="11" spans="1:4" x14ac:dyDescent="0.35">
      <c r="A11" s="3" t="s">
        <v>11</v>
      </c>
      <c r="B11" s="3" t="s">
        <v>7</v>
      </c>
      <c r="C11" s="3">
        <v>5.6</v>
      </c>
      <c r="D11" s="3">
        <v>6</v>
      </c>
    </row>
    <row r="12" spans="1:4" x14ac:dyDescent="0.35">
      <c r="A12" s="3" t="s">
        <v>12</v>
      </c>
      <c r="B12" s="3" t="s">
        <v>4</v>
      </c>
      <c r="C12" s="3">
        <v>9.02</v>
      </c>
      <c r="D12" s="3">
        <v>9.92</v>
      </c>
    </row>
    <row r="13" spans="1:4" x14ac:dyDescent="0.35">
      <c r="A13" s="3" t="s">
        <v>13</v>
      </c>
      <c r="B13" s="3" t="s">
        <v>4</v>
      </c>
      <c r="C13" s="3">
        <v>9.9600000000000009</v>
      </c>
      <c r="D13" s="3">
        <v>10.66</v>
      </c>
    </row>
    <row r="14" spans="1:4" x14ac:dyDescent="0.35">
      <c r="A14" s="3" t="s">
        <v>14</v>
      </c>
      <c r="B14" s="3" t="s">
        <v>7</v>
      </c>
      <c r="C14" s="3">
        <v>4.07</v>
      </c>
      <c r="D14" s="3">
        <v>4.4000000000000004</v>
      </c>
    </row>
    <row r="15" spans="1:4" x14ac:dyDescent="0.35">
      <c r="A15" s="3" t="s">
        <v>15</v>
      </c>
      <c r="B15" s="3" t="s">
        <v>7</v>
      </c>
      <c r="C15" s="3">
        <v>5</v>
      </c>
      <c r="D15" s="3">
        <v>5.4</v>
      </c>
    </row>
    <row r="16" spans="1:4" x14ac:dyDescent="0.35">
      <c r="A16" s="3" t="s">
        <v>16</v>
      </c>
      <c r="B16" s="3" t="s">
        <v>9</v>
      </c>
      <c r="C16" s="3">
        <v>5</v>
      </c>
      <c r="D16" s="3">
        <v>7.5</v>
      </c>
    </row>
    <row r="17" spans="1:5" x14ac:dyDescent="0.35">
      <c r="A17" s="3" t="s">
        <v>17</v>
      </c>
      <c r="B17" s="3" t="s">
        <v>4</v>
      </c>
      <c r="C17" s="3">
        <v>9.0399999999999991</v>
      </c>
      <c r="D17" s="3">
        <v>9.7799999999999994</v>
      </c>
    </row>
    <row r="18" spans="1:5" x14ac:dyDescent="0.35">
      <c r="A18" s="3" t="s">
        <v>18</v>
      </c>
      <c r="B18" s="3" t="s">
        <v>9</v>
      </c>
      <c r="C18" s="3">
        <v>3</v>
      </c>
      <c r="D18" s="3">
        <v>3.54</v>
      </c>
    </row>
    <row r="19" spans="1:5" x14ac:dyDescent="0.35">
      <c r="A19" s="3" t="s">
        <v>19</v>
      </c>
      <c r="B19" s="3" t="s">
        <v>20</v>
      </c>
      <c r="C19" s="3">
        <v>1</v>
      </c>
      <c r="D19" s="3">
        <v>1</v>
      </c>
    </row>
    <row r="20" spans="1:5" x14ac:dyDescent="0.35">
      <c r="A20" s="5" t="s">
        <v>21</v>
      </c>
      <c r="B20" s="3" t="s">
        <v>20</v>
      </c>
      <c r="C20" s="3">
        <v>1</v>
      </c>
      <c r="D20" s="3">
        <v>1</v>
      </c>
    </row>
    <row r="23" spans="1:5" x14ac:dyDescent="0.35">
      <c r="A23" s="27" t="s">
        <v>158</v>
      </c>
    </row>
    <row r="24" spans="1:5" x14ac:dyDescent="0.35">
      <c r="A24" t="s">
        <v>162</v>
      </c>
      <c r="C24" s="30">
        <v>6.3</v>
      </c>
      <c r="D24" s="30">
        <v>9.5728000000000009</v>
      </c>
      <c r="E24">
        <v>7.1</v>
      </c>
    </row>
    <row r="25" spans="1:5" x14ac:dyDescent="0.35">
      <c r="D25">
        <f>+D12*96.5%</f>
        <v>9.5727999999999991</v>
      </c>
    </row>
    <row r="26" spans="1:5" x14ac:dyDescent="0.35">
      <c r="A26" t="s">
        <v>163</v>
      </c>
    </row>
    <row r="27" spans="1:5" x14ac:dyDescent="0.35">
      <c r="A27" t="s">
        <v>164</v>
      </c>
    </row>
  </sheetData>
  <mergeCells count="1">
    <mergeCell ref="A2:D3"/>
  </mergeCells>
  <hyperlinks>
    <hyperlink ref="A23" r:id="rId1" xr:uid="{6059995B-A2BF-4D37-8194-A919EE2693F4}"/>
  </hyperlinks>
  <pageMargins left="0.7" right="0.7" top="0.78740157499999996" bottom="0.78740157499999996" header="0.3" footer="0.3"/>
  <pageSetup paperSize="9" orientation="portrait" horizontalDpi="300"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EB664-9598-4900-8E05-A6BABB8D6214}">
  <sheetPr>
    <pageSetUpPr fitToPage="1"/>
  </sheetPr>
  <dimension ref="A1:E118"/>
  <sheetViews>
    <sheetView topLeftCell="A7" workbookViewId="0">
      <selection activeCell="A25" sqref="A25"/>
    </sheetView>
  </sheetViews>
  <sheetFormatPr baseColWidth="10" defaultColWidth="10.36328125" defaultRowHeight="13" zeroHeight="1" x14ac:dyDescent="0.35"/>
  <cols>
    <col min="1" max="1" width="16.54296875" style="7" customWidth="1"/>
    <col min="2" max="2" width="42.90625" style="7" customWidth="1"/>
    <col min="3" max="3" width="31" style="7" customWidth="1"/>
    <col min="4" max="4" width="31" style="6" customWidth="1"/>
    <col min="5" max="5" width="12.6328125" style="7" customWidth="1"/>
    <col min="6" max="16384" width="10.36328125" style="7"/>
  </cols>
  <sheetData>
    <row r="1" spans="1:5" ht="24.9" customHeight="1" x14ac:dyDescent="0.35">
      <c r="A1" s="126" t="s">
        <v>22</v>
      </c>
      <c r="B1" s="126"/>
      <c r="C1" s="126"/>
    </row>
    <row r="2" spans="1:5" ht="24.9" customHeight="1" x14ac:dyDescent="0.35">
      <c r="A2" s="127"/>
      <c r="B2" s="127"/>
      <c r="C2" s="127"/>
    </row>
    <row r="3" spans="1:5" ht="30" customHeight="1" x14ac:dyDescent="0.35">
      <c r="A3" s="128" t="s">
        <v>1</v>
      </c>
      <c r="B3" s="129"/>
      <c r="C3" s="8" t="s">
        <v>23</v>
      </c>
    </row>
    <row r="4" spans="1:5" ht="26.15" customHeight="1" x14ac:dyDescent="0.25">
      <c r="A4" s="130"/>
      <c r="B4" s="131"/>
      <c r="C4" s="9" t="s">
        <v>24</v>
      </c>
      <c r="D4" s="10" t="s">
        <v>88</v>
      </c>
      <c r="E4" s="9"/>
    </row>
    <row r="5" spans="1:5" ht="18" customHeight="1" x14ac:dyDescent="0.35">
      <c r="A5" s="11" t="s">
        <v>26</v>
      </c>
      <c r="B5" s="11" t="s">
        <v>27</v>
      </c>
      <c r="C5" s="12">
        <v>93.6</v>
      </c>
      <c r="D5" s="6">
        <f t="shared" ref="D5:D39" si="0">C5/277.78</f>
        <v>0.33695730434156529</v>
      </c>
    </row>
    <row r="6" spans="1:5" ht="18" customHeight="1" x14ac:dyDescent="0.35">
      <c r="A6" s="11"/>
      <c r="B6" s="11" t="s">
        <v>28</v>
      </c>
      <c r="C6" s="12">
        <v>93.6</v>
      </c>
      <c r="D6" s="6">
        <f t="shared" si="0"/>
        <v>0.33695730434156529</v>
      </c>
    </row>
    <row r="7" spans="1:5" ht="18" customHeight="1" x14ac:dyDescent="0.35">
      <c r="A7" s="11"/>
      <c r="B7" s="11" t="s">
        <v>29</v>
      </c>
      <c r="C7" s="12">
        <v>93.6</v>
      </c>
      <c r="D7" s="6">
        <f>C7/277.78</f>
        <v>0.33695730434156529</v>
      </c>
    </row>
    <row r="8" spans="1:5" ht="18" customHeight="1" x14ac:dyDescent="0.35">
      <c r="A8" s="11" t="s">
        <v>30</v>
      </c>
      <c r="B8" s="11"/>
      <c r="C8" s="12">
        <v>108.1</v>
      </c>
      <c r="D8" s="6">
        <f t="shared" si="0"/>
        <v>0.38915688674490606</v>
      </c>
    </row>
    <row r="9" spans="1:5" ht="18" customHeight="1" x14ac:dyDescent="0.35">
      <c r="A9" s="11" t="s">
        <v>31</v>
      </c>
      <c r="B9" s="11" t="s">
        <v>27</v>
      </c>
      <c r="C9" s="12">
        <v>95.9</v>
      </c>
      <c r="D9" s="6">
        <f t="shared" si="0"/>
        <v>0.34523723810209522</v>
      </c>
    </row>
    <row r="10" spans="1:5" ht="18" customHeight="1" x14ac:dyDescent="0.35">
      <c r="A10" s="11"/>
      <c r="B10" s="11" t="s">
        <v>32</v>
      </c>
      <c r="C10" s="12">
        <v>95.9</v>
      </c>
      <c r="D10" s="6">
        <f t="shared" si="0"/>
        <v>0.34523723810209522</v>
      </c>
    </row>
    <row r="11" spans="1:5" ht="18" customHeight="1" x14ac:dyDescent="0.35">
      <c r="A11" s="11" t="s">
        <v>33</v>
      </c>
      <c r="B11" s="11" t="s">
        <v>34</v>
      </c>
      <c r="C11" s="12">
        <v>110.9</v>
      </c>
      <c r="D11" s="6">
        <f t="shared" si="0"/>
        <v>0.39923680610555123</v>
      </c>
    </row>
    <row r="12" spans="1:5" ht="18" customHeight="1" x14ac:dyDescent="0.35">
      <c r="A12" s="11"/>
      <c r="B12" s="11" t="s">
        <v>28</v>
      </c>
      <c r="C12" s="12">
        <v>103.8</v>
      </c>
      <c r="D12" s="6">
        <f t="shared" si="0"/>
        <v>0.37367701058391534</v>
      </c>
    </row>
    <row r="13" spans="1:5" ht="18" customHeight="1" x14ac:dyDescent="0.35">
      <c r="A13" s="11"/>
      <c r="B13" s="11" t="s">
        <v>35</v>
      </c>
      <c r="C13" s="12">
        <v>103.8</v>
      </c>
      <c r="D13" s="6">
        <f t="shared" si="0"/>
        <v>0.37367701058391534</v>
      </c>
    </row>
    <row r="14" spans="1:5" ht="18" customHeight="1" x14ac:dyDescent="0.35">
      <c r="A14" s="11" t="s">
        <v>36</v>
      </c>
      <c r="B14" s="11" t="s">
        <v>27</v>
      </c>
      <c r="C14" s="12">
        <v>99.6</v>
      </c>
      <c r="D14" s="6">
        <f t="shared" si="0"/>
        <v>0.35855713154294766</v>
      </c>
    </row>
    <row r="15" spans="1:5" ht="18" customHeight="1" x14ac:dyDescent="0.35">
      <c r="A15" s="11"/>
      <c r="B15" s="11" t="s">
        <v>37</v>
      </c>
      <c r="C15" s="12">
        <v>99.6</v>
      </c>
      <c r="D15" s="6">
        <f t="shared" si="0"/>
        <v>0.35855713154294766</v>
      </c>
    </row>
    <row r="16" spans="1:5" ht="18" customHeight="1" x14ac:dyDescent="0.35">
      <c r="A16" s="11" t="s">
        <v>38</v>
      </c>
      <c r="B16" s="11" t="s">
        <v>27</v>
      </c>
      <c r="C16" s="12">
        <v>109.6</v>
      </c>
      <c r="D16" s="6">
        <f t="shared" si="0"/>
        <v>0.39455684354525167</v>
      </c>
    </row>
    <row r="17" spans="1:4" ht="18" customHeight="1" x14ac:dyDescent="0.35">
      <c r="A17" s="11"/>
      <c r="B17" s="11" t="s">
        <v>39</v>
      </c>
      <c r="C17" s="12">
        <v>109.6</v>
      </c>
      <c r="D17" s="6">
        <f t="shared" si="0"/>
        <v>0.39455684354525167</v>
      </c>
    </row>
    <row r="18" spans="1:4" ht="18" customHeight="1" x14ac:dyDescent="0.35">
      <c r="A18" s="11"/>
      <c r="B18" s="11" t="s">
        <v>40</v>
      </c>
      <c r="C18" s="12">
        <v>109.6</v>
      </c>
      <c r="D18" s="6">
        <f t="shared" si="0"/>
        <v>0.39455684354525167</v>
      </c>
    </row>
    <row r="19" spans="1:4" ht="18" customHeight="1" x14ac:dyDescent="0.35">
      <c r="A19" s="11" t="s">
        <v>41</v>
      </c>
      <c r="B19" s="11"/>
      <c r="C19" s="12">
        <v>98.1</v>
      </c>
      <c r="D19" s="6">
        <f t="shared" si="0"/>
        <v>0.35315717474260205</v>
      </c>
    </row>
    <row r="20" spans="1:4" ht="18" customHeight="1" x14ac:dyDescent="0.35">
      <c r="A20" s="11" t="s">
        <v>42</v>
      </c>
      <c r="B20" s="11"/>
      <c r="C20" s="12">
        <v>95.6</v>
      </c>
      <c r="D20" s="6">
        <f t="shared" si="0"/>
        <v>0.34415724674202608</v>
      </c>
    </row>
    <row r="21" spans="1:4" ht="18" customHeight="1" x14ac:dyDescent="0.35">
      <c r="A21" s="11" t="s">
        <v>43</v>
      </c>
      <c r="B21" s="11"/>
      <c r="C21" s="12">
        <v>73.3</v>
      </c>
      <c r="D21" s="6">
        <f t="shared" si="0"/>
        <v>0.26387788897688819</v>
      </c>
    </row>
    <row r="22" spans="1:4" ht="18" customHeight="1" x14ac:dyDescent="0.35">
      <c r="A22" s="11" t="s">
        <v>44</v>
      </c>
      <c r="B22" s="11"/>
      <c r="C22" s="12">
        <v>73.099999999999994</v>
      </c>
      <c r="D22" s="6">
        <f t="shared" si="0"/>
        <v>0.26315789473684209</v>
      </c>
    </row>
    <row r="23" spans="1:4" ht="18" customHeight="1" x14ac:dyDescent="0.35">
      <c r="A23" s="11" t="s">
        <v>45</v>
      </c>
      <c r="B23" s="11"/>
      <c r="C23" s="12">
        <v>73.3</v>
      </c>
      <c r="D23" s="6">
        <f t="shared" si="0"/>
        <v>0.26387788897688819</v>
      </c>
    </row>
    <row r="24" spans="1:4" ht="18" customHeight="1" x14ac:dyDescent="0.35">
      <c r="A24" s="11" t="s">
        <v>46</v>
      </c>
      <c r="B24" s="11"/>
      <c r="C24" s="12">
        <v>70</v>
      </c>
      <c r="D24" s="6">
        <f t="shared" si="0"/>
        <v>0.25199798401612789</v>
      </c>
    </row>
    <row r="25" spans="1:4" ht="18" customHeight="1" x14ac:dyDescent="0.35">
      <c r="A25" s="11" t="s">
        <v>47</v>
      </c>
      <c r="B25" s="11"/>
      <c r="C25" s="12">
        <v>73.3</v>
      </c>
      <c r="D25" s="6">
        <f t="shared" si="0"/>
        <v>0.26387788897688819</v>
      </c>
    </row>
    <row r="26" spans="1:4" ht="18" customHeight="1" x14ac:dyDescent="0.35">
      <c r="A26" s="11" t="s">
        <v>48</v>
      </c>
      <c r="B26" s="11"/>
      <c r="C26" s="12">
        <v>74</v>
      </c>
      <c r="D26" s="6">
        <f t="shared" si="0"/>
        <v>0.26639786881704947</v>
      </c>
    </row>
    <row r="27" spans="1:4" ht="18" customHeight="1" x14ac:dyDescent="0.35">
      <c r="A27" s="11" t="s">
        <v>49</v>
      </c>
      <c r="B27" s="11"/>
      <c r="C27" s="12">
        <v>74</v>
      </c>
      <c r="D27" s="6">
        <f t="shared" si="0"/>
        <v>0.26639786881704947</v>
      </c>
    </row>
    <row r="28" spans="1:4" ht="18" customHeight="1" x14ac:dyDescent="0.35">
      <c r="A28" s="11" t="s">
        <v>50</v>
      </c>
      <c r="B28" s="11"/>
      <c r="C28" s="12">
        <v>81.3</v>
      </c>
      <c r="D28" s="6">
        <f t="shared" si="0"/>
        <v>0.2926776585787314</v>
      </c>
    </row>
    <row r="29" spans="1:4" ht="18" customHeight="1" x14ac:dyDescent="0.35">
      <c r="A29" s="11" t="s">
        <v>51</v>
      </c>
      <c r="B29" s="11"/>
      <c r="C29" s="12">
        <v>95.7</v>
      </c>
      <c r="D29" s="6">
        <f t="shared" si="0"/>
        <v>0.34451724386204913</v>
      </c>
    </row>
    <row r="30" spans="1:4" ht="18" customHeight="1" x14ac:dyDescent="0.35">
      <c r="A30" s="11" t="s">
        <v>52</v>
      </c>
      <c r="B30" s="11"/>
      <c r="C30" s="12">
        <v>82.7</v>
      </c>
      <c r="D30" s="6">
        <f t="shared" si="0"/>
        <v>0.29771761825905396</v>
      </c>
    </row>
    <row r="31" spans="1:4" s="16" customFormat="1" ht="18" customHeight="1" x14ac:dyDescent="0.35">
      <c r="A31" s="13" t="s">
        <v>6</v>
      </c>
      <c r="B31" s="13"/>
      <c r="C31" s="14">
        <v>65.5</v>
      </c>
      <c r="D31" s="15">
        <f t="shared" si="0"/>
        <v>0.23579811361509109</v>
      </c>
    </row>
    <row r="32" spans="1:4" ht="18" customHeight="1" x14ac:dyDescent="0.35">
      <c r="A32" s="11" t="s">
        <v>53</v>
      </c>
      <c r="B32" s="11"/>
      <c r="C32" s="12">
        <v>61.2</v>
      </c>
      <c r="D32" s="6">
        <f t="shared" si="0"/>
        <v>0.2203182374541004</v>
      </c>
    </row>
    <row r="33" spans="1:4" ht="18" customHeight="1" x14ac:dyDescent="0.35">
      <c r="A33" s="11" t="s">
        <v>54</v>
      </c>
      <c r="B33" s="11"/>
      <c r="C33" s="12">
        <v>41.2</v>
      </c>
      <c r="D33" s="6">
        <f t="shared" si="0"/>
        <v>0.14831881344949244</v>
      </c>
    </row>
    <row r="34" spans="1:4" ht="18" customHeight="1" x14ac:dyDescent="0.35">
      <c r="A34" s="11" t="s">
        <v>55</v>
      </c>
      <c r="B34" s="11"/>
      <c r="C34" s="12">
        <v>55.9</v>
      </c>
      <c r="D34" s="6">
        <f t="shared" si="0"/>
        <v>0.20123839009287928</v>
      </c>
    </row>
    <row r="35" spans="1:4" ht="18" customHeight="1" x14ac:dyDescent="0.35">
      <c r="A35" s="11" t="s">
        <v>56</v>
      </c>
      <c r="B35" s="11"/>
      <c r="C35" s="12">
        <v>61.9</v>
      </c>
      <c r="D35" s="6">
        <f t="shared" si="0"/>
        <v>0.22283821729426168</v>
      </c>
    </row>
    <row r="36" spans="1:4" ht="18" customHeight="1" x14ac:dyDescent="0.35">
      <c r="A36" s="11" t="s">
        <v>57</v>
      </c>
      <c r="B36" s="11"/>
      <c r="C36" s="12">
        <v>68.099999999999994</v>
      </c>
      <c r="D36" s="6">
        <f t="shared" si="0"/>
        <v>0.24515803873569011</v>
      </c>
    </row>
    <row r="37" spans="1:4" ht="18" customHeight="1" x14ac:dyDescent="0.35">
      <c r="A37" s="11" t="s">
        <v>58</v>
      </c>
      <c r="B37" s="11"/>
      <c r="C37" s="12">
        <v>139</v>
      </c>
      <c r="D37" s="6">
        <f t="shared" si="0"/>
        <v>0.5003959968320254</v>
      </c>
    </row>
    <row r="38" spans="1:4" ht="18" customHeight="1" x14ac:dyDescent="0.35">
      <c r="A38" s="11" t="s">
        <v>59</v>
      </c>
      <c r="B38" s="11"/>
      <c r="C38" s="12">
        <v>91.5</v>
      </c>
      <c r="D38" s="6">
        <f t="shared" si="0"/>
        <v>0.32939736482108145</v>
      </c>
    </row>
    <row r="39" spans="1:4" ht="18" customHeight="1" x14ac:dyDescent="0.35">
      <c r="A39" s="11" t="s">
        <v>60</v>
      </c>
      <c r="B39" s="11"/>
      <c r="C39" s="12">
        <v>71.099999999999994</v>
      </c>
      <c r="D39" s="6">
        <f t="shared" si="0"/>
        <v>0.2559579523363813</v>
      </c>
    </row>
    <row r="40" spans="1:4" ht="18" customHeight="1" x14ac:dyDescent="0.35">
      <c r="A40" s="17" t="s">
        <v>61</v>
      </c>
      <c r="B40" s="11"/>
      <c r="C40" s="18"/>
    </row>
    <row r="41" spans="1:4" s="17" customFormat="1" ht="12.75" customHeight="1" x14ac:dyDescent="0.35">
      <c r="A41" s="17" t="s">
        <v>62</v>
      </c>
      <c r="D41" s="6"/>
    </row>
    <row r="42" spans="1:4" x14ac:dyDescent="0.35"/>
    <row r="43" spans="1:4" x14ac:dyDescent="0.35"/>
    <row r="44" spans="1:4" x14ac:dyDescent="0.35"/>
    <row r="45" spans="1:4" x14ac:dyDescent="0.35"/>
    <row r="46" spans="1:4" x14ac:dyDescent="0.35"/>
    <row r="47" spans="1:4" x14ac:dyDescent="0.35"/>
    <row r="48" spans="1:4" x14ac:dyDescent="0.35"/>
    <row r="49" x14ac:dyDescent="0.35"/>
    <row r="50" x14ac:dyDescent="0.35"/>
    <row r="51" x14ac:dyDescent="0.35"/>
    <row r="52" x14ac:dyDescent="0.35"/>
    <row r="53" x14ac:dyDescent="0.35"/>
    <row r="54" x14ac:dyDescent="0.35"/>
    <row r="55" hidden="1" x14ac:dyDescent="0.35"/>
    <row r="59" x14ac:dyDescent="0.35"/>
    <row r="60" x14ac:dyDescent="0.35"/>
    <row r="61" x14ac:dyDescent="0.35"/>
    <row r="62" x14ac:dyDescent="0.35"/>
    <row r="63" x14ac:dyDescent="0.35"/>
    <row r="64" x14ac:dyDescent="0.35"/>
    <row r="65" x14ac:dyDescent="0.35"/>
    <row r="66" x14ac:dyDescent="0.35"/>
    <row r="70"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91" x14ac:dyDescent="0.35"/>
    <row r="92" x14ac:dyDescent="0.35"/>
    <row r="93" x14ac:dyDescent="0.35"/>
    <row r="94" hidden="1"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sheetData>
  <mergeCells count="3">
    <mergeCell ref="A1:C1"/>
    <mergeCell ref="A2:C2"/>
    <mergeCell ref="A3:B4"/>
  </mergeCells>
  <printOptions horizontalCentered="1"/>
  <pageMargins left="0.39370078740157483" right="0.39370078740157483" top="0.98425196850393704" bottom="0.98425196850393704" header="0.39370078740157483" footer="0.39370078740157483"/>
  <pageSetup paperSize="9" scale="96"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C9BC-4BB6-45D2-96C6-A7C4B107CE3B}">
  <dimension ref="A3:D25"/>
  <sheetViews>
    <sheetView topLeftCell="A2" workbookViewId="0">
      <selection activeCell="A25" sqref="A25"/>
    </sheetView>
  </sheetViews>
  <sheetFormatPr baseColWidth="10" defaultRowHeight="14.5" x14ac:dyDescent="0.35"/>
  <cols>
    <col min="1" max="1" width="9.54296875" bestFit="1" customWidth="1"/>
    <col min="2" max="2" width="37.6328125" customWidth="1"/>
    <col min="3" max="3" width="19.08984375" bestFit="1" customWidth="1"/>
    <col min="4" max="4" width="23" customWidth="1"/>
  </cols>
  <sheetData>
    <row r="3" spans="1:4" x14ac:dyDescent="0.35">
      <c r="A3" s="128" t="s">
        <v>1</v>
      </c>
      <c r="B3" s="129"/>
      <c r="C3" s="8" t="s">
        <v>23</v>
      </c>
      <c r="D3" s="6"/>
    </row>
    <row r="4" spans="1:4" ht="25" x14ac:dyDescent="0.35">
      <c r="A4" s="130"/>
      <c r="B4" s="131"/>
      <c r="C4" s="9" t="s">
        <v>24</v>
      </c>
      <c r="D4" s="10" t="s">
        <v>88</v>
      </c>
    </row>
    <row r="5" spans="1:4" x14ac:dyDescent="0.35">
      <c r="A5" s="11" t="s">
        <v>90</v>
      </c>
      <c r="B5" s="11"/>
      <c r="C5" s="12">
        <v>73.099999999999994</v>
      </c>
      <c r="D5" s="6">
        <f t="shared" ref="D5:D6" si="0">C5/277.78</f>
        <v>0.26315789473684209</v>
      </c>
    </row>
    <row r="6" spans="1:4" x14ac:dyDescent="0.35">
      <c r="A6" s="11" t="s">
        <v>91</v>
      </c>
      <c r="B6" s="11"/>
      <c r="C6" s="12">
        <v>73.3</v>
      </c>
      <c r="D6" s="6">
        <f t="shared" si="0"/>
        <v>0.26387788897688819</v>
      </c>
    </row>
    <row r="7" spans="1:4" x14ac:dyDescent="0.35">
      <c r="A7" s="11" t="s">
        <v>92</v>
      </c>
      <c r="B7" s="11"/>
      <c r="C7" s="12">
        <v>74</v>
      </c>
      <c r="D7" s="6">
        <f>C7/277.78</f>
        <v>0.26639786881704947</v>
      </c>
    </row>
    <row r="25" spans="1:1" x14ac:dyDescent="0.35">
      <c r="A25" t="s">
        <v>166</v>
      </c>
    </row>
  </sheetData>
  <mergeCells count="1">
    <mergeCell ref="A3:B4"/>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E51EF-31F2-4B70-9586-D216B46FD344}">
  <dimension ref="B2:T27"/>
  <sheetViews>
    <sheetView workbookViewId="0">
      <selection activeCell="A25" sqref="A25"/>
    </sheetView>
  </sheetViews>
  <sheetFormatPr baseColWidth="10" defaultRowHeight="14.5" x14ac:dyDescent="0.35"/>
  <cols>
    <col min="7" max="7" width="24.36328125" bestFit="1" customWidth="1"/>
    <col min="8" max="8" width="2.6328125" customWidth="1"/>
    <col min="10" max="10" width="3.90625" customWidth="1"/>
    <col min="14" max="14" width="6.36328125" bestFit="1" customWidth="1"/>
    <col min="15" max="16" width="8.36328125" bestFit="1" customWidth="1"/>
    <col min="17" max="17" width="8.54296875" bestFit="1" customWidth="1"/>
    <col min="18" max="18" width="10.453125" bestFit="1" customWidth="1"/>
    <col min="19" max="19" width="16.6328125" bestFit="1" customWidth="1"/>
  </cols>
  <sheetData>
    <row r="2" spans="2:20" x14ac:dyDescent="0.35">
      <c r="G2" s="27" t="s">
        <v>148</v>
      </c>
    </row>
    <row r="3" spans="2:20" x14ac:dyDescent="0.35">
      <c r="B3" s="138" t="s">
        <v>93</v>
      </c>
      <c r="C3" s="138"/>
      <c r="D3" s="138"/>
      <c r="E3" s="19"/>
      <c r="F3" s="19"/>
      <c r="G3" s="139" t="s">
        <v>124</v>
      </c>
      <c r="H3" s="139"/>
      <c r="I3" s="139"/>
      <c r="J3" s="139"/>
      <c r="K3" s="139"/>
      <c r="M3" s="140" t="s">
        <v>149</v>
      </c>
      <c r="N3" s="141"/>
      <c r="O3" s="141"/>
      <c r="P3" s="141"/>
      <c r="Q3" s="142"/>
      <c r="R3" s="29"/>
      <c r="T3" s="27" t="s">
        <v>157</v>
      </c>
    </row>
    <row r="4" spans="2:20" ht="43.5" x14ac:dyDescent="0.35">
      <c r="B4" s="20"/>
      <c r="C4" s="21"/>
      <c r="D4" s="21"/>
      <c r="E4" s="19"/>
      <c r="F4" s="19"/>
      <c r="G4" s="3" t="s">
        <v>125</v>
      </c>
      <c r="H4" s="3" t="s">
        <v>126</v>
      </c>
      <c r="I4" s="3" t="s">
        <v>127</v>
      </c>
      <c r="J4" s="26" t="s">
        <v>126</v>
      </c>
      <c r="K4" s="3" t="s">
        <v>128</v>
      </c>
      <c r="M4" s="28"/>
      <c r="N4" s="28" t="s">
        <v>156</v>
      </c>
      <c r="O4" s="28" t="s">
        <v>155</v>
      </c>
      <c r="P4" s="28" t="s">
        <v>154</v>
      </c>
      <c r="Q4" s="28" t="s">
        <v>152</v>
      </c>
      <c r="R4" s="28" t="s">
        <v>153</v>
      </c>
    </row>
    <row r="5" spans="2:20" x14ac:dyDescent="0.35">
      <c r="B5" s="22" t="s">
        <v>94</v>
      </c>
      <c r="C5" s="21" t="s">
        <v>101</v>
      </c>
      <c r="D5" s="21"/>
      <c r="E5" s="19"/>
      <c r="F5" s="19"/>
      <c r="G5" s="3" t="s">
        <v>129</v>
      </c>
      <c r="H5" s="3" t="s">
        <v>126</v>
      </c>
      <c r="I5" s="3" t="s">
        <v>130</v>
      </c>
      <c r="J5" s="26" t="s">
        <v>126</v>
      </c>
      <c r="K5" s="3" t="s">
        <v>131</v>
      </c>
      <c r="M5" s="28" t="s">
        <v>150</v>
      </c>
      <c r="N5" s="28">
        <v>0.74</v>
      </c>
      <c r="O5" s="28">
        <v>43.9</v>
      </c>
      <c r="P5" s="28">
        <v>32.49</v>
      </c>
      <c r="Q5" s="28">
        <v>12.19</v>
      </c>
      <c r="R5" s="28">
        <v>1</v>
      </c>
    </row>
    <row r="6" spans="2:20" x14ac:dyDescent="0.35">
      <c r="B6" s="22" t="s">
        <v>95</v>
      </c>
      <c r="C6" s="21" t="s">
        <v>102</v>
      </c>
      <c r="D6" s="21"/>
      <c r="E6" s="19"/>
      <c r="F6" s="19"/>
      <c r="G6" s="3" t="s">
        <v>132</v>
      </c>
      <c r="H6" s="3" t="s">
        <v>126</v>
      </c>
      <c r="I6" s="3" t="s">
        <v>123</v>
      </c>
      <c r="J6" s="26" t="s">
        <v>126</v>
      </c>
      <c r="K6" s="3" t="s">
        <v>122</v>
      </c>
      <c r="M6" s="28" t="s">
        <v>89</v>
      </c>
      <c r="N6" s="28">
        <v>0.83</v>
      </c>
      <c r="O6" s="28">
        <v>43.1</v>
      </c>
      <c r="P6" s="28">
        <v>35.770000000000003</v>
      </c>
      <c r="Q6" s="28">
        <v>11.97</v>
      </c>
      <c r="R6" s="28">
        <v>1</v>
      </c>
    </row>
    <row r="7" spans="2:20" x14ac:dyDescent="0.35">
      <c r="B7" s="22" t="s">
        <v>96</v>
      </c>
      <c r="C7" s="21" t="s">
        <v>103</v>
      </c>
      <c r="D7" s="21"/>
      <c r="E7" s="19"/>
      <c r="F7" s="19"/>
      <c r="G7" s="3" t="s">
        <v>133</v>
      </c>
      <c r="H7" s="3" t="s">
        <v>126</v>
      </c>
      <c r="I7" s="3" t="s">
        <v>134</v>
      </c>
      <c r="J7" s="26" t="s">
        <v>126</v>
      </c>
      <c r="K7" s="3" t="s">
        <v>135</v>
      </c>
      <c r="M7" s="28" t="s">
        <v>151</v>
      </c>
      <c r="N7" s="28">
        <v>0.79</v>
      </c>
      <c r="O7" s="28">
        <v>26.7</v>
      </c>
      <c r="P7" s="28">
        <v>21.09</v>
      </c>
      <c r="Q7" s="28">
        <v>7.42</v>
      </c>
      <c r="R7" s="28">
        <v>0.65</v>
      </c>
    </row>
    <row r="8" spans="2:20" x14ac:dyDescent="0.35">
      <c r="B8" s="22" t="s">
        <v>97</v>
      </c>
      <c r="C8" s="21" t="s">
        <v>104</v>
      </c>
      <c r="D8" s="21"/>
      <c r="E8" s="19"/>
      <c r="F8" s="19"/>
      <c r="G8" s="3" t="s">
        <v>136</v>
      </c>
      <c r="H8" s="3" t="s">
        <v>126</v>
      </c>
      <c r="I8" s="3" t="s">
        <v>137</v>
      </c>
      <c r="J8" s="26" t="s">
        <v>126</v>
      </c>
      <c r="K8" s="3" t="s">
        <v>138</v>
      </c>
      <c r="M8" s="28" t="s">
        <v>17</v>
      </c>
      <c r="N8" s="28">
        <v>0.88</v>
      </c>
      <c r="O8" s="28">
        <v>37.14</v>
      </c>
      <c r="P8" s="28">
        <v>32.68</v>
      </c>
      <c r="Q8" s="28">
        <v>10.32</v>
      </c>
      <c r="R8" s="28">
        <v>0.91</v>
      </c>
    </row>
    <row r="9" spans="2:20" x14ac:dyDescent="0.35">
      <c r="B9" s="22" t="s">
        <v>98</v>
      </c>
      <c r="C9" s="21" t="s">
        <v>105</v>
      </c>
      <c r="D9" s="21"/>
      <c r="E9" s="19"/>
      <c r="F9" s="19"/>
      <c r="G9" s="3" t="s">
        <v>139</v>
      </c>
      <c r="H9" s="3" t="s">
        <v>126</v>
      </c>
      <c r="I9" s="3" t="s">
        <v>140</v>
      </c>
      <c r="J9" s="26" t="s">
        <v>126</v>
      </c>
      <c r="K9" s="3" t="s">
        <v>141</v>
      </c>
    </row>
    <row r="10" spans="2:20" x14ac:dyDescent="0.35">
      <c r="B10" s="22" t="s">
        <v>99</v>
      </c>
      <c r="C10" s="21" t="s">
        <v>106</v>
      </c>
      <c r="D10" s="21"/>
      <c r="E10" s="19"/>
      <c r="F10" s="19"/>
      <c r="G10" s="3" t="s">
        <v>142</v>
      </c>
      <c r="H10" s="3" t="s">
        <v>126</v>
      </c>
      <c r="I10" s="3" t="s">
        <v>143</v>
      </c>
      <c r="J10" s="26" t="s">
        <v>126</v>
      </c>
      <c r="K10" s="3" t="s">
        <v>144</v>
      </c>
    </row>
    <row r="11" spans="2:20" x14ac:dyDescent="0.35">
      <c r="B11" s="22" t="s">
        <v>100</v>
      </c>
      <c r="C11" s="21" t="s">
        <v>107</v>
      </c>
      <c r="D11" s="21"/>
      <c r="E11" s="19"/>
      <c r="F11" s="19"/>
      <c r="G11" s="3" t="s">
        <v>145</v>
      </c>
      <c r="H11" s="3" t="s">
        <v>126</v>
      </c>
      <c r="I11" s="3" t="s">
        <v>146</v>
      </c>
      <c r="J11" s="26" t="s">
        <v>126</v>
      </c>
      <c r="K11" s="3" t="s">
        <v>147</v>
      </c>
    </row>
    <row r="13" spans="2:20" x14ac:dyDescent="0.35">
      <c r="B13" s="23" t="s">
        <v>115</v>
      </c>
      <c r="C13" s="24"/>
      <c r="D13" s="24"/>
    </row>
    <row r="14" spans="2:20" x14ac:dyDescent="0.35">
      <c r="B14" t="s">
        <v>108</v>
      </c>
    </row>
    <row r="15" spans="2:20" x14ac:dyDescent="0.35">
      <c r="B15" t="s">
        <v>109</v>
      </c>
    </row>
    <row r="16" spans="2:20" x14ac:dyDescent="0.35">
      <c r="B16" t="s">
        <v>110</v>
      </c>
    </row>
    <row r="17" spans="2:10" x14ac:dyDescent="0.35">
      <c r="B17" t="s">
        <v>111</v>
      </c>
    </row>
    <row r="18" spans="2:10" x14ac:dyDescent="0.35">
      <c r="B18" t="s">
        <v>112</v>
      </c>
    </row>
    <row r="19" spans="2:10" x14ac:dyDescent="0.35">
      <c r="B19" t="s">
        <v>113</v>
      </c>
    </row>
    <row r="20" spans="2:10" x14ac:dyDescent="0.35">
      <c r="B20" t="s">
        <v>114</v>
      </c>
    </row>
    <row r="22" spans="2:10" x14ac:dyDescent="0.35">
      <c r="B22" t="s">
        <v>116</v>
      </c>
    </row>
    <row r="23" spans="2:10" x14ac:dyDescent="0.35">
      <c r="B23" t="s">
        <v>117</v>
      </c>
      <c r="J23" s="25"/>
    </row>
    <row r="24" spans="2:10" x14ac:dyDescent="0.35">
      <c r="B24" t="s">
        <v>118</v>
      </c>
    </row>
    <row r="25" spans="2:10" x14ac:dyDescent="0.35">
      <c r="B25" t="s">
        <v>119</v>
      </c>
    </row>
    <row r="26" spans="2:10" x14ac:dyDescent="0.35">
      <c r="B26" t="s">
        <v>120</v>
      </c>
    </row>
    <row r="27" spans="2:10" x14ac:dyDescent="0.35">
      <c r="B27" t="s">
        <v>121</v>
      </c>
    </row>
  </sheetData>
  <mergeCells count="3">
    <mergeCell ref="B3:D3"/>
    <mergeCell ref="G3:K3"/>
    <mergeCell ref="M3:Q3"/>
  </mergeCells>
  <hyperlinks>
    <hyperlink ref="G2" r:id="rId1" xr:uid="{F6B586D6-3E3E-4FE2-AB1A-2B29541E0BBA}"/>
    <hyperlink ref="T3" r:id="rId2" xr:uid="{95CE2544-F52E-42A6-9DBF-607CCDCD26A3}"/>
  </hyperlinks>
  <pageMargins left="0.7" right="0.7" top="0.78740157499999996" bottom="0.78740157499999996"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9A492-2879-4DA7-AACD-B12E614126B6}">
  <dimension ref="B3:L4"/>
  <sheetViews>
    <sheetView workbookViewId="0">
      <selection activeCell="Q9" sqref="Q9"/>
    </sheetView>
  </sheetViews>
  <sheetFormatPr baseColWidth="10" defaultRowHeight="14.5" x14ac:dyDescent="0.35"/>
  <sheetData>
    <row r="3" spans="2:12" x14ac:dyDescent="0.35">
      <c r="B3" t="s">
        <v>63</v>
      </c>
      <c r="C3">
        <v>2021</v>
      </c>
      <c r="D3">
        <v>2022</v>
      </c>
      <c r="E3">
        <v>2023</v>
      </c>
      <c r="F3">
        <v>2024</v>
      </c>
      <c r="G3">
        <v>2025</v>
      </c>
      <c r="H3">
        <v>2026</v>
      </c>
      <c r="I3">
        <v>2027</v>
      </c>
      <c r="J3">
        <v>2028</v>
      </c>
      <c r="K3">
        <v>2029</v>
      </c>
      <c r="L3">
        <v>2030</v>
      </c>
    </row>
    <row r="4" spans="2:12" ht="16.5" x14ac:dyDescent="0.45">
      <c r="B4" t="s">
        <v>167</v>
      </c>
      <c r="C4">
        <v>25</v>
      </c>
      <c r="D4">
        <v>30</v>
      </c>
      <c r="E4">
        <v>35</v>
      </c>
      <c r="F4">
        <v>45</v>
      </c>
      <c r="G4">
        <v>55</v>
      </c>
      <c r="H4">
        <v>65</v>
      </c>
      <c r="I4">
        <v>65</v>
      </c>
      <c r="J4">
        <v>65</v>
      </c>
      <c r="K4">
        <v>65</v>
      </c>
      <c r="L4">
        <v>65</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770FC-8354-430F-ADAB-A64BBA452002}">
  <sheetPr>
    <tabColor rgb="FFFFFF00"/>
    <pageSetUpPr fitToPage="1"/>
  </sheetPr>
  <dimension ref="A1:T34"/>
  <sheetViews>
    <sheetView showGridLines="0" zoomScale="70" zoomScaleNormal="70" workbookViewId="0">
      <selection activeCell="K6" sqref="K6"/>
    </sheetView>
  </sheetViews>
  <sheetFormatPr baseColWidth="10" defaultColWidth="11.54296875" defaultRowHeight="165.65" customHeight="1" x14ac:dyDescent="0.3"/>
  <cols>
    <col min="1" max="1" width="9.36328125" style="54" customWidth="1"/>
    <col min="2" max="15" width="15.6328125" style="54" customWidth="1"/>
    <col min="16" max="17" width="20.6328125" style="54" customWidth="1"/>
    <col min="18" max="16384" width="11.54296875" style="54"/>
  </cols>
  <sheetData>
    <row r="1" spans="1:20" ht="199" customHeight="1" thickBot="1" x14ac:dyDescent="0.35">
      <c r="A1" s="111" t="s">
        <v>218</v>
      </c>
      <c r="B1" s="112"/>
      <c r="C1" s="112"/>
      <c r="D1" s="112"/>
      <c r="E1" s="112"/>
      <c r="F1" s="112"/>
      <c r="G1" s="112"/>
      <c r="H1" s="112"/>
      <c r="I1" s="112"/>
      <c r="J1" s="112"/>
      <c r="K1" s="112"/>
      <c r="L1" s="112"/>
      <c r="M1" s="112"/>
      <c r="N1" s="112"/>
      <c r="O1" s="112"/>
      <c r="P1" s="112"/>
      <c r="Q1" s="113"/>
    </row>
    <row r="2" spans="1:20" ht="14.4" customHeight="1" x14ac:dyDescent="0.3">
      <c r="A2" s="66"/>
      <c r="B2" s="67"/>
      <c r="C2" s="67"/>
      <c r="D2" s="68"/>
      <c r="E2" s="65"/>
      <c r="F2" s="65"/>
      <c r="G2" s="65"/>
      <c r="H2" s="65"/>
      <c r="I2" s="65"/>
      <c r="J2" s="69"/>
      <c r="K2" s="70"/>
      <c r="L2" s="70"/>
      <c r="M2" s="70"/>
      <c r="N2" s="70"/>
      <c r="O2" s="70"/>
      <c r="P2" s="69"/>
      <c r="Q2" s="71"/>
      <c r="R2" s="56"/>
      <c r="S2" s="55"/>
      <c r="T2" s="55"/>
    </row>
    <row r="3" spans="1:20" ht="14.4" customHeight="1" x14ac:dyDescent="0.3">
      <c r="A3" s="66"/>
      <c r="B3" s="67"/>
      <c r="C3" s="67"/>
      <c r="D3" s="68"/>
      <c r="E3" s="65"/>
      <c r="F3" s="65"/>
      <c r="G3" s="65"/>
      <c r="H3" s="65"/>
      <c r="I3" s="65"/>
      <c r="J3" s="69"/>
      <c r="K3" s="70"/>
      <c r="L3" s="70"/>
      <c r="M3" s="70"/>
      <c r="N3" s="70"/>
      <c r="O3" s="70"/>
      <c r="P3" s="69"/>
      <c r="Q3" s="71"/>
      <c r="R3" s="56"/>
      <c r="S3" s="55"/>
      <c r="T3" s="55"/>
    </row>
    <row r="4" spans="1:20" ht="14.4" customHeight="1" thickBot="1" x14ac:dyDescent="0.35">
      <c r="A4" s="66"/>
      <c r="B4" s="67"/>
      <c r="C4" s="67"/>
      <c r="D4" s="68"/>
      <c r="E4" s="65"/>
      <c r="F4" s="65"/>
      <c r="G4" s="65"/>
      <c r="H4" s="65"/>
      <c r="I4" s="65"/>
      <c r="J4" s="69"/>
      <c r="K4" s="70"/>
      <c r="L4" s="70"/>
      <c r="M4" s="70"/>
      <c r="N4" s="70"/>
      <c r="O4" s="70"/>
      <c r="P4" s="69"/>
      <c r="Q4" s="71"/>
      <c r="R4" s="56"/>
      <c r="S4" s="55"/>
      <c r="T4" s="55"/>
    </row>
    <row r="5" spans="1:20" ht="80.5" customHeight="1" thickBot="1" x14ac:dyDescent="0.35">
      <c r="A5" s="66"/>
      <c r="B5" s="63" t="s">
        <v>195</v>
      </c>
      <c r="C5" s="63" t="s">
        <v>196</v>
      </c>
      <c r="D5" s="63" t="s">
        <v>197</v>
      </c>
      <c r="E5" s="63" t="s">
        <v>198</v>
      </c>
      <c r="F5" s="63" t="s">
        <v>199</v>
      </c>
      <c r="G5" s="63" t="s">
        <v>200</v>
      </c>
      <c r="H5" s="62" t="s">
        <v>203</v>
      </c>
      <c r="I5" s="62" t="s">
        <v>204</v>
      </c>
      <c r="J5" s="62" t="s">
        <v>216</v>
      </c>
      <c r="K5" s="62" t="s">
        <v>206</v>
      </c>
      <c r="L5" s="62" t="s">
        <v>207</v>
      </c>
      <c r="M5" s="62" t="s">
        <v>214</v>
      </c>
      <c r="N5" s="62" t="s">
        <v>215</v>
      </c>
      <c r="O5" s="70"/>
      <c r="P5" s="69"/>
      <c r="Q5" s="71"/>
      <c r="R5" s="56"/>
      <c r="S5" s="55"/>
      <c r="T5" s="55"/>
    </row>
    <row r="6" spans="1:20" ht="20" customHeight="1" thickBot="1" x14ac:dyDescent="0.35">
      <c r="A6" s="108" t="s">
        <v>201</v>
      </c>
      <c r="B6" s="72" t="s">
        <v>169</v>
      </c>
      <c r="C6" s="72"/>
      <c r="D6" s="73"/>
      <c r="E6" s="72"/>
      <c r="F6" s="73"/>
      <c r="G6" s="83"/>
      <c r="H6" s="86">
        <f>E6-(G6*E6)</f>
        <v>0</v>
      </c>
      <c r="I6" s="74">
        <v>12</v>
      </c>
      <c r="J6" s="86">
        <f>E6*0.8</f>
        <v>0</v>
      </c>
      <c r="K6" s="75">
        <f>C6*H6/100</f>
        <v>0</v>
      </c>
      <c r="L6" s="75">
        <f>(J6*I6+((H6-J6)*C6))/100</f>
        <v>0</v>
      </c>
      <c r="M6" s="75">
        <f>K6-L6</f>
        <v>0</v>
      </c>
      <c r="N6" s="87" t="e">
        <f>M6/K6</f>
        <v>#DIV/0!</v>
      </c>
      <c r="O6" s="70"/>
      <c r="P6" s="69"/>
      <c r="Q6" s="71"/>
      <c r="R6" s="56"/>
      <c r="S6" s="55"/>
      <c r="T6" s="55"/>
    </row>
    <row r="7" spans="1:20" ht="20" customHeight="1" thickTop="1" thickBot="1" x14ac:dyDescent="0.35">
      <c r="A7" s="108"/>
      <c r="B7" s="58" t="s">
        <v>170</v>
      </c>
      <c r="C7" s="58"/>
      <c r="D7" s="59"/>
      <c r="E7" s="58"/>
      <c r="F7" s="59"/>
      <c r="G7" s="84"/>
      <c r="H7" s="86">
        <f t="shared" ref="H7:H24" si="0">E7-(G7*E7)</f>
        <v>0</v>
      </c>
      <c r="I7" s="74">
        <v>12</v>
      </c>
      <c r="J7" s="74">
        <f t="shared" ref="J7:J17" si="1">E7*0.8</f>
        <v>0</v>
      </c>
      <c r="K7" s="75">
        <f t="shared" ref="K7:K24" si="2">C7*H7/100</f>
        <v>0</v>
      </c>
      <c r="L7" s="75">
        <f t="shared" ref="L7:L24" si="3">(J7*I7+((H7-J7)*C7))/100</f>
        <v>0</v>
      </c>
      <c r="M7" s="75">
        <f t="shared" ref="M7:M24" si="4">K7-L7</f>
        <v>0</v>
      </c>
      <c r="N7" s="87" t="e">
        <f t="shared" ref="N7:N24" si="5">M7/K7</f>
        <v>#DIV/0!</v>
      </c>
      <c r="O7" s="70"/>
      <c r="P7" s="69"/>
      <c r="Q7" s="71"/>
      <c r="R7" s="56"/>
      <c r="S7" s="55"/>
      <c r="T7" s="55"/>
    </row>
    <row r="8" spans="1:20" ht="20" customHeight="1" thickTop="1" thickBot="1" x14ac:dyDescent="0.35">
      <c r="A8" s="108"/>
      <c r="B8" s="72" t="s">
        <v>171</v>
      </c>
      <c r="C8" s="72"/>
      <c r="D8" s="59"/>
      <c r="E8" s="58"/>
      <c r="F8" s="59"/>
      <c r="G8" s="84"/>
      <c r="H8" s="86">
        <f t="shared" si="0"/>
        <v>0</v>
      </c>
      <c r="I8" s="74">
        <v>12</v>
      </c>
      <c r="J8" s="74">
        <f t="shared" si="1"/>
        <v>0</v>
      </c>
      <c r="K8" s="75">
        <f t="shared" si="2"/>
        <v>0</v>
      </c>
      <c r="L8" s="75">
        <f t="shared" si="3"/>
        <v>0</v>
      </c>
      <c r="M8" s="75">
        <f t="shared" si="4"/>
        <v>0</v>
      </c>
      <c r="N8" s="87" t="e">
        <f t="shared" si="5"/>
        <v>#DIV/0!</v>
      </c>
      <c r="O8" s="70"/>
      <c r="P8" s="69"/>
      <c r="Q8" s="71"/>
      <c r="R8" s="56"/>
      <c r="S8" s="55"/>
      <c r="T8" s="55"/>
    </row>
    <row r="9" spans="1:20" ht="20" customHeight="1" thickTop="1" thickBot="1" x14ac:dyDescent="0.35">
      <c r="A9" s="108"/>
      <c r="B9" s="58" t="s">
        <v>172</v>
      </c>
      <c r="C9" s="58"/>
      <c r="D9" s="59"/>
      <c r="E9" s="58"/>
      <c r="F9" s="59"/>
      <c r="G9" s="84"/>
      <c r="H9" s="86">
        <f t="shared" si="0"/>
        <v>0</v>
      </c>
      <c r="I9" s="74">
        <v>12</v>
      </c>
      <c r="J9" s="74">
        <f t="shared" si="1"/>
        <v>0</v>
      </c>
      <c r="K9" s="75">
        <f t="shared" si="2"/>
        <v>0</v>
      </c>
      <c r="L9" s="75">
        <f t="shared" si="3"/>
        <v>0</v>
      </c>
      <c r="M9" s="75">
        <f t="shared" si="4"/>
        <v>0</v>
      </c>
      <c r="N9" s="87" t="e">
        <f t="shared" si="5"/>
        <v>#DIV/0!</v>
      </c>
      <c r="O9" s="70"/>
      <c r="P9" s="69"/>
      <c r="Q9" s="71"/>
      <c r="R9" s="56"/>
      <c r="S9" s="55"/>
      <c r="T9" s="55"/>
    </row>
    <row r="10" spans="1:20" ht="20" customHeight="1" thickTop="1" thickBot="1" x14ac:dyDescent="0.35">
      <c r="A10" s="108"/>
      <c r="B10" s="72" t="s">
        <v>173</v>
      </c>
      <c r="C10" s="72"/>
      <c r="D10" s="59"/>
      <c r="E10" s="58"/>
      <c r="F10" s="59"/>
      <c r="G10" s="84"/>
      <c r="H10" s="86">
        <f t="shared" si="0"/>
        <v>0</v>
      </c>
      <c r="I10" s="74">
        <v>12</v>
      </c>
      <c r="J10" s="74">
        <f t="shared" si="1"/>
        <v>0</v>
      </c>
      <c r="K10" s="75">
        <f t="shared" si="2"/>
        <v>0</v>
      </c>
      <c r="L10" s="75">
        <f t="shared" si="3"/>
        <v>0</v>
      </c>
      <c r="M10" s="75">
        <f t="shared" si="4"/>
        <v>0</v>
      </c>
      <c r="N10" s="87" t="e">
        <f t="shared" si="5"/>
        <v>#DIV/0!</v>
      </c>
      <c r="O10" s="70"/>
      <c r="P10" s="69"/>
      <c r="Q10" s="71"/>
      <c r="R10" s="56"/>
      <c r="S10" s="55"/>
      <c r="T10" s="55"/>
    </row>
    <row r="11" spans="1:20" ht="20" customHeight="1" thickTop="1" thickBot="1" x14ac:dyDescent="0.35">
      <c r="A11" s="108"/>
      <c r="B11" s="58" t="s">
        <v>174</v>
      </c>
      <c r="C11" s="58"/>
      <c r="D11" s="59"/>
      <c r="E11" s="58"/>
      <c r="F11" s="59"/>
      <c r="G11" s="84"/>
      <c r="H11" s="86">
        <f t="shared" si="0"/>
        <v>0</v>
      </c>
      <c r="I11" s="74">
        <v>12</v>
      </c>
      <c r="J11" s="74">
        <f t="shared" si="1"/>
        <v>0</v>
      </c>
      <c r="K11" s="75">
        <f t="shared" si="2"/>
        <v>0</v>
      </c>
      <c r="L11" s="75">
        <f t="shared" si="3"/>
        <v>0</v>
      </c>
      <c r="M11" s="75">
        <f t="shared" si="4"/>
        <v>0</v>
      </c>
      <c r="N11" s="87" t="e">
        <f t="shared" si="5"/>
        <v>#DIV/0!</v>
      </c>
      <c r="O11" s="70"/>
      <c r="P11" s="69"/>
      <c r="Q11" s="71"/>
      <c r="R11" s="56"/>
      <c r="S11" s="55"/>
      <c r="T11" s="55"/>
    </row>
    <row r="12" spans="1:20" ht="20" customHeight="1" thickTop="1" thickBot="1" x14ac:dyDescent="0.35">
      <c r="A12" s="108"/>
      <c r="B12" s="72" t="s">
        <v>175</v>
      </c>
      <c r="C12" s="72"/>
      <c r="D12" s="59"/>
      <c r="E12" s="58"/>
      <c r="F12" s="59"/>
      <c r="G12" s="84"/>
      <c r="H12" s="86">
        <f t="shared" si="0"/>
        <v>0</v>
      </c>
      <c r="I12" s="74">
        <v>12</v>
      </c>
      <c r="J12" s="74">
        <f t="shared" si="1"/>
        <v>0</v>
      </c>
      <c r="K12" s="75">
        <f t="shared" si="2"/>
        <v>0</v>
      </c>
      <c r="L12" s="75">
        <f t="shared" si="3"/>
        <v>0</v>
      </c>
      <c r="M12" s="75">
        <f t="shared" si="4"/>
        <v>0</v>
      </c>
      <c r="N12" s="87" t="e">
        <f t="shared" si="5"/>
        <v>#DIV/0!</v>
      </c>
      <c r="O12" s="70"/>
      <c r="P12" s="69"/>
      <c r="Q12" s="71"/>
      <c r="R12" s="56"/>
      <c r="S12" s="55"/>
      <c r="T12" s="55"/>
    </row>
    <row r="13" spans="1:20" ht="20" customHeight="1" thickTop="1" thickBot="1" x14ac:dyDescent="0.35">
      <c r="A13" s="108"/>
      <c r="B13" s="58" t="s">
        <v>176</v>
      </c>
      <c r="C13" s="58"/>
      <c r="D13" s="59"/>
      <c r="E13" s="58"/>
      <c r="F13" s="59"/>
      <c r="G13" s="84"/>
      <c r="H13" s="86">
        <f t="shared" si="0"/>
        <v>0</v>
      </c>
      <c r="I13" s="74">
        <v>12</v>
      </c>
      <c r="J13" s="74">
        <f t="shared" si="1"/>
        <v>0</v>
      </c>
      <c r="K13" s="75">
        <f t="shared" si="2"/>
        <v>0</v>
      </c>
      <c r="L13" s="75">
        <f t="shared" si="3"/>
        <v>0</v>
      </c>
      <c r="M13" s="75">
        <f t="shared" si="4"/>
        <v>0</v>
      </c>
      <c r="N13" s="87" t="e">
        <f t="shared" si="5"/>
        <v>#DIV/0!</v>
      </c>
      <c r="O13" s="70"/>
      <c r="P13" s="69"/>
      <c r="Q13" s="71"/>
      <c r="R13" s="56"/>
      <c r="S13" s="55"/>
      <c r="T13" s="55"/>
    </row>
    <row r="14" spans="1:20" ht="20" customHeight="1" thickTop="1" thickBot="1" x14ac:dyDescent="0.35">
      <c r="A14" s="108"/>
      <c r="B14" s="72" t="s">
        <v>177</v>
      </c>
      <c r="C14" s="72"/>
      <c r="D14" s="59"/>
      <c r="E14" s="58"/>
      <c r="F14" s="59"/>
      <c r="G14" s="84"/>
      <c r="H14" s="86">
        <f t="shared" si="0"/>
        <v>0</v>
      </c>
      <c r="I14" s="74">
        <v>12</v>
      </c>
      <c r="J14" s="74">
        <f t="shared" si="1"/>
        <v>0</v>
      </c>
      <c r="K14" s="75">
        <f t="shared" si="2"/>
        <v>0</v>
      </c>
      <c r="L14" s="75">
        <f t="shared" si="3"/>
        <v>0</v>
      </c>
      <c r="M14" s="75">
        <f t="shared" si="4"/>
        <v>0</v>
      </c>
      <c r="N14" s="87" t="e">
        <f t="shared" si="5"/>
        <v>#DIV/0!</v>
      </c>
      <c r="O14" s="70"/>
      <c r="P14" s="69"/>
      <c r="Q14" s="71"/>
      <c r="R14" s="56"/>
      <c r="S14" s="55"/>
      <c r="T14" s="55"/>
    </row>
    <row r="15" spans="1:20" ht="20" customHeight="1" thickTop="1" thickBot="1" x14ac:dyDescent="0.35">
      <c r="A15" s="108"/>
      <c r="B15" s="58" t="s">
        <v>178</v>
      </c>
      <c r="C15" s="58"/>
      <c r="D15" s="59"/>
      <c r="E15" s="60"/>
      <c r="F15" s="59"/>
      <c r="G15" s="84"/>
      <c r="H15" s="86">
        <f t="shared" si="0"/>
        <v>0</v>
      </c>
      <c r="I15" s="74">
        <v>12</v>
      </c>
      <c r="J15" s="74">
        <f t="shared" si="1"/>
        <v>0</v>
      </c>
      <c r="K15" s="75">
        <f t="shared" si="2"/>
        <v>0</v>
      </c>
      <c r="L15" s="75">
        <f t="shared" si="3"/>
        <v>0</v>
      </c>
      <c r="M15" s="75">
        <f t="shared" si="4"/>
        <v>0</v>
      </c>
      <c r="N15" s="87" t="e">
        <f t="shared" si="5"/>
        <v>#DIV/0!</v>
      </c>
      <c r="O15" s="70"/>
      <c r="P15" s="69"/>
      <c r="Q15" s="71"/>
      <c r="R15" s="56"/>
      <c r="S15" s="55"/>
      <c r="T15" s="55"/>
    </row>
    <row r="16" spans="1:20" ht="20" customHeight="1" thickTop="1" thickBot="1" x14ac:dyDescent="0.35">
      <c r="A16" s="109"/>
      <c r="B16" s="72" t="s">
        <v>179</v>
      </c>
      <c r="C16" s="72"/>
      <c r="D16" s="59"/>
      <c r="E16" s="58"/>
      <c r="F16" s="59"/>
      <c r="G16" s="84"/>
      <c r="H16" s="86">
        <f t="shared" si="0"/>
        <v>0</v>
      </c>
      <c r="I16" s="74">
        <v>12</v>
      </c>
      <c r="J16" s="74">
        <f t="shared" si="1"/>
        <v>0</v>
      </c>
      <c r="K16" s="75">
        <f t="shared" si="2"/>
        <v>0</v>
      </c>
      <c r="L16" s="75">
        <f t="shared" si="3"/>
        <v>0</v>
      </c>
      <c r="M16" s="75">
        <f t="shared" si="4"/>
        <v>0</v>
      </c>
      <c r="N16" s="87" t="e">
        <f t="shared" si="5"/>
        <v>#DIV/0!</v>
      </c>
      <c r="O16" s="70"/>
      <c r="P16" s="69"/>
      <c r="Q16" s="71"/>
      <c r="R16" s="56"/>
      <c r="S16" s="55"/>
      <c r="T16" s="55"/>
    </row>
    <row r="17" spans="1:20" ht="20" customHeight="1" thickTop="1" thickBot="1" x14ac:dyDescent="0.35">
      <c r="A17" s="110"/>
      <c r="B17" s="58" t="s">
        <v>180</v>
      </c>
      <c r="C17" s="58"/>
      <c r="D17" s="59"/>
      <c r="E17" s="58"/>
      <c r="F17" s="59"/>
      <c r="G17" s="84"/>
      <c r="H17" s="86">
        <f t="shared" si="0"/>
        <v>0</v>
      </c>
      <c r="I17" s="74">
        <v>12</v>
      </c>
      <c r="J17" s="74">
        <f t="shared" si="1"/>
        <v>0</v>
      </c>
      <c r="K17" s="75">
        <f t="shared" si="2"/>
        <v>0</v>
      </c>
      <c r="L17" s="75">
        <f t="shared" si="3"/>
        <v>0</v>
      </c>
      <c r="M17" s="75">
        <f t="shared" si="4"/>
        <v>0</v>
      </c>
      <c r="N17" s="87" t="e">
        <f t="shared" si="5"/>
        <v>#DIV/0!</v>
      </c>
      <c r="O17" s="70"/>
      <c r="P17" s="69"/>
      <c r="Q17" s="71"/>
      <c r="R17" s="56"/>
      <c r="S17" s="55"/>
      <c r="T17" s="55"/>
    </row>
    <row r="18" spans="1:20" ht="14.4" customHeight="1" thickTop="1" thickBot="1" x14ac:dyDescent="0.35">
      <c r="A18" s="78"/>
      <c r="B18" s="79"/>
      <c r="C18" s="145"/>
      <c r="D18" s="80"/>
      <c r="E18" s="146"/>
      <c r="F18" s="146"/>
      <c r="G18" s="147"/>
      <c r="H18" s="81"/>
      <c r="I18" s="81"/>
      <c r="J18" s="82"/>
      <c r="K18" s="81"/>
      <c r="L18" s="81"/>
      <c r="M18" s="81"/>
      <c r="N18" s="81"/>
      <c r="O18" s="70"/>
      <c r="P18" s="69"/>
      <c r="Q18" s="71"/>
      <c r="R18" s="56"/>
      <c r="S18" s="55"/>
      <c r="T18" s="55"/>
    </row>
    <row r="19" spans="1:20" ht="20" customHeight="1" thickBot="1" x14ac:dyDescent="0.35">
      <c r="A19" s="108" t="s">
        <v>202</v>
      </c>
      <c r="B19" s="72" t="s">
        <v>169</v>
      </c>
      <c r="C19" s="72"/>
      <c r="D19" s="73"/>
      <c r="E19" s="72"/>
      <c r="F19" s="73"/>
      <c r="G19" s="83"/>
      <c r="H19" s="86">
        <f t="shared" si="0"/>
        <v>0</v>
      </c>
      <c r="I19" s="74">
        <v>7</v>
      </c>
      <c r="J19" s="74">
        <f>E19*0.7</f>
        <v>0</v>
      </c>
      <c r="K19" s="75">
        <f t="shared" si="2"/>
        <v>0</v>
      </c>
      <c r="L19" s="75">
        <f t="shared" si="3"/>
        <v>0</v>
      </c>
      <c r="M19" s="75">
        <f t="shared" si="4"/>
        <v>0</v>
      </c>
      <c r="N19" s="87" t="e">
        <f t="shared" si="5"/>
        <v>#DIV/0!</v>
      </c>
      <c r="O19" s="70"/>
      <c r="P19" s="69"/>
      <c r="Q19" s="71"/>
      <c r="R19" s="56"/>
      <c r="S19" s="55"/>
      <c r="T19" s="55"/>
    </row>
    <row r="20" spans="1:20" ht="20" customHeight="1" thickTop="1" thickBot="1" x14ac:dyDescent="0.35">
      <c r="A20" s="108"/>
      <c r="B20" s="58" t="s">
        <v>170</v>
      </c>
      <c r="C20" s="58"/>
      <c r="D20" s="59"/>
      <c r="E20" s="58"/>
      <c r="F20" s="59"/>
      <c r="G20" s="84"/>
      <c r="H20" s="86">
        <f t="shared" si="0"/>
        <v>0</v>
      </c>
      <c r="I20" s="74">
        <v>7</v>
      </c>
      <c r="J20" s="74">
        <f t="shared" ref="J20:J24" si="6">E20*0.7</f>
        <v>0</v>
      </c>
      <c r="K20" s="75">
        <f t="shared" si="2"/>
        <v>0</v>
      </c>
      <c r="L20" s="75">
        <f t="shared" si="3"/>
        <v>0</v>
      </c>
      <c r="M20" s="75">
        <f t="shared" si="4"/>
        <v>0</v>
      </c>
      <c r="N20" s="87" t="e">
        <f t="shared" si="5"/>
        <v>#DIV/0!</v>
      </c>
      <c r="O20" s="70"/>
      <c r="P20" s="69"/>
      <c r="Q20" s="71"/>
      <c r="R20" s="56"/>
      <c r="S20" s="55"/>
      <c r="T20" s="55"/>
    </row>
    <row r="21" spans="1:20" ht="20" customHeight="1" thickTop="1" thickBot="1" x14ac:dyDescent="0.35">
      <c r="A21" s="108"/>
      <c r="B21" s="72" t="s">
        <v>171</v>
      </c>
      <c r="C21" s="72"/>
      <c r="D21" s="59"/>
      <c r="E21" s="58"/>
      <c r="F21" s="59"/>
      <c r="G21" s="84"/>
      <c r="H21" s="86">
        <f t="shared" si="0"/>
        <v>0</v>
      </c>
      <c r="I21" s="74">
        <v>7</v>
      </c>
      <c r="J21" s="74">
        <f t="shared" si="6"/>
        <v>0</v>
      </c>
      <c r="K21" s="75">
        <f t="shared" si="2"/>
        <v>0</v>
      </c>
      <c r="L21" s="75">
        <f t="shared" si="3"/>
        <v>0</v>
      </c>
      <c r="M21" s="75">
        <f t="shared" si="4"/>
        <v>0</v>
      </c>
      <c r="N21" s="87" t="e">
        <f t="shared" si="5"/>
        <v>#DIV/0!</v>
      </c>
      <c r="O21" s="70"/>
      <c r="P21" s="69"/>
      <c r="Q21" s="71"/>
      <c r="R21" s="56"/>
      <c r="S21" s="55"/>
      <c r="T21" s="55"/>
    </row>
    <row r="22" spans="1:20" ht="20" customHeight="1" thickTop="1" thickBot="1" x14ac:dyDescent="0.35">
      <c r="A22" s="108"/>
      <c r="B22" s="58" t="s">
        <v>172</v>
      </c>
      <c r="C22" s="58"/>
      <c r="D22" s="59"/>
      <c r="E22" s="58"/>
      <c r="F22" s="59"/>
      <c r="G22" s="84"/>
      <c r="H22" s="86">
        <f t="shared" si="0"/>
        <v>0</v>
      </c>
      <c r="I22" s="74">
        <v>7</v>
      </c>
      <c r="J22" s="74">
        <f t="shared" si="6"/>
        <v>0</v>
      </c>
      <c r="K22" s="75">
        <f t="shared" si="2"/>
        <v>0</v>
      </c>
      <c r="L22" s="75">
        <f t="shared" si="3"/>
        <v>0</v>
      </c>
      <c r="M22" s="75">
        <f t="shared" si="4"/>
        <v>0</v>
      </c>
      <c r="N22" s="87" t="e">
        <f t="shared" si="5"/>
        <v>#DIV/0!</v>
      </c>
      <c r="O22" s="70"/>
      <c r="P22" s="69"/>
      <c r="Q22" s="71"/>
      <c r="R22" s="56"/>
      <c r="S22" s="55"/>
      <c r="T22" s="55"/>
    </row>
    <row r="23" spans="1:20" ht="20" customHeight="1" thickTop="1" thickBot="1" x14ac:dyDescent="0.35">
      <c r="A23" s="108"/>
      <c r="B23" s="72" t="s">
        <v>173</v>
      </c>
      <c r="C23" s="72"/>
      <c r="D23" s="59"/>
      <c r="E23" s="58"/>
      <c r="F23" s="59"/>
      <c r="G23" s="84"/>
      <c r="H23" s="86">
        <f t="shared" si="0"/>
        <v>0</v>
      </c>
      <c r="I23" s="74">
        <v>7</v>
      </c>
      <c r="J23" s="74">
        <f t="shared" si="6"/>
        <v>0</v>
      </c>
      <c r="K23" s="75">
        <f t="shared" si="2"/>
        <v>0</v>
      </c>
      <c r="L23" s="75">
        <f t="shared" si="3"/>
        <v>0</v>
      </c>
      <c r="M23" s="75">
        <f t="shared" si="4"/>
        <v>0</v>
      </c>
      <c r="N23" s="87" t="e">
        <f t="shared" si="5"/>
        <v>#DIV/0!</v>
      </c>
      <c r="O23" s="70"/>
      <c r="P23" s="69"/>
      <c r="Q23" s="71"/>
      <c r="R23" s="56"/>
      <c r="S23" s="55"/>
      <c r="T23" s="55"/>
    </row>
    <row r="24" spans="1:20" ht="20" customHeight="1" thickTop="1" thickBot="1" x14ac:dyDescent="0.35">
      <c r="A24" s="108"/>
      <c r="B24" s="77" t="s">
        <v>174</v>
      </c>
      <c r="C24" s="77"/>
      <c r="D24" s="59"/>
      <c r="E24" s="58"/>
      <c r="F24" s="104"/>
      <c r="G24" s="84"/>
      <c r="H24" s="86">
        <f t="shared" si="0"/>
        <v>0</v>
      </c>
      <c r="I24" s="74">
        <v>7</v>
      </c>
      <c r="J24" s="74">
        <f t="shared" si="6"/>
        <v>0</v>
      </c>
      <c r="K24" s="99">
        <f t="shared" si="2"/>
        <v>0</v>
      </c>
      <c r="L24" s="99">
        <f t="shared" si="3"/>
        <v>0</v>
      </c>
      <c r="M24" s="99">
        <f t="shared" si="4"/>
        <v>0</v>
      </c>
      <c r="N24" s="100" t="e">
        <f t="shared" si="5"/>
        <v>#DIV/0!</v>
      </c>
      <c r="O24" s="70"/>
      <c r="P24" s="69"/>
      <c r="Q24" s="71"/>
      <c r="R24" s="56"/>
      <c r="S24" s="55"/>
      <c r="T24" s="55"/>
    </row>
    <row r="25" spans="1:20" ht="20" customHeight="1" thickTop="1" thickBot="1" x14ac:dyDescent="0.35">
      <c r="A25" s="66"/>
      <c r="B25" s="76" t="s">
        <v>183</v>
      </c>
      <c r="C25" s="85"/>
      <c r="D25" s="74"/>
      <c r="E25" s="74"/>
      <c r="F25" s="105">
        <f>SUM(F6:F24)</f>
        <v>0</v>
      </c>
      <c r="G25" s="103"/>
      <c r="H25" s="74"/>
      <c r="I25" s="74"/>
      <c r="J25" s="64"/>
      <c r="K25" s="101">
        <f>SUM(K6:K24)</f>
        <v>0</v>
      </c>
      <c r="L25" s="101">
        <f>SUM(L6:L24)</f>
        <v>0</v>
      </c>
      <c r="M25" s="101">
        <f>SUM(M6:M24)</f>
        <v>0</v>
      </c>
      <c r="N25" s="102" t="e">
        <f>M25/K25</f>
        <v>#DIV/0!</v>
      </c>
      <c r="O25" s="70"/>
      <c r="P25" s="69"/>
      <c r="Q25" s="71"/>
      <c r="R25" s="56"/>
      <c r="S25" s="55"/>
      <c r="T25" s="55"/>
    </row>
    <row r="26" spans="1:20" ht="14.4" customHeight="1" thickTop="1" x14ac:dyDescent="0.3">
      <c r="A26" s="66"/>
      <c r="B26" s="67"/>
      <c r="C26" s="67"/>
      <c r="D26" s="68"/>
      <c r="E26" s="65"/>
      <c r="F26" s="65"/>
      <c r="G26" s="65"/>
      <c r="H26" s="65"/>
      <c r="I26" s="65"/>
      <c r="J26" s="69"/>
      <c r="K26" s="70"/>
      <c r="L26" s="70"/>
      <c r="M26" s="70"/>
      <c r="N26" s="70"/>
      <c r="O26" s="70"/>
      <c r="P26" s="69"/>
      <c r="Q26" s="71"/>
      <c r="R26" s="56"/>
      <c r="S26" s="55"/>
      <c r="T26" s="55"/>
    </row>
    <row r="27" spans="1:20" ht="14.4" customHeight="1" x14ac:dyDescent="0.3">
      <c r="A27" s="66"/>
      <c r="B27" s="67"/>
      <c r="C27" s="67"/>
      <c r="D27" s="68"/>
      <c r="E27" s="65"/>
      <c r="F27" s="65"/>
      <c r="G27" s="65"/>
      <c r="H27" s="65"/>
      <c r="I27" s="65"/>
      <c r="J27" s="69"/>
      <c r="K27" s="70"/>
      <c r="L27" s="70"/>
      <c r="M27" s="70"/>
      <c r="N27" s="70"/>
      <c r="O27" s="70"/>
      <c r="P27" s="69"/>
      <c r="Q27" s="71"/>
      <c r="R27" s="56"/>
      <c r="S27" s="55"/>
      <c r="T27" s="55"/>
    </row>
    <row r="28" spans="1:20" ht="14.4" customHeight="1" x14ac:dyDescent="0.3">
      <c r="A28" s="66"/>
      <c r="B28" s="67"/>
      <c r="C28" s="67"/>
      <c r="D28" s="68"/>
      <c r="E28" s="65"/>
      <c r="F28" s="65"/>
      <c r="G28" s="65"/>
      <c r="H28" s="65"/>
      <c r="I28" s="65"/>
      <c r="J28" s="69"/>
      <c r="K28" s="70"/>
      <c r="L28" s="70"/>
      <c r="M28" s="70"/>
      <c r="N28" s="70"/>
      <c r="O28" s="70"/>
      <c r="P28" s="69"/>
      <c r="Q28" s="71"/>
      <c r="R28" s="56"/>
      <c r="S28" s="55"/>
      <c r="T28" s="55"/>
    </row>
    <row r="29" spans="1:20" ht="14.4" customHeight="1" x14ac:dyDescent="0.3">
      <c r="A29" s="66"/>
      <c r="B29" s="67"/>
      <c r="C29" s="67"/>
      <c r="D29" s="68"/>
      <c r="E29" s="65"/>
      <c r="F29" s="65"/>
      <c r="G29" s="65"/>
      <c r="H29" s="65"/>
      <c r="I29" s="65"/>
      <c r="J29" s="69"/>
      <c r="K29" s="70"/>
      <c r="L29" s="70"/>
      <c r="M29" s="70"/>
      <c r="N29" s="70"/>
      <c r="O29" s="70"/>
      <c r="P29" s="69"/>
      <c r="Q29" s="71"/>
      <c r="R29" s="56"/>
      <c r="S29" s="55"/>
      <c r="T29" s="55"/>
    </row>
    <row r="30" spans="1:20" ht="14.4" customHeight="1" x14ac:dyDescent="0.3">
      <c r="K30" s="57"/>
      <c r="L30" s="57"/>
      <c r="M30" s="57"/>
      <c r="N30" s="57"/>
      <c r="O30" s="57"/>
      <c r="T30" s="55"/>
    </row>
    <row r="31" spans="1:20" ht="14.4" customHeight="1" x14ac:dyDescent="0.3">
      <c r="K31" s="57"/>
      <c r="L31" s="57"/>
      <c r="M31" s="57"/>
      <c r="N31" s="57"/>
      <c r="O31" s="57"/>
      <c r="T31" s="55"/>
    </row>
    <row r="32" spans="1:20" ht="14.4" customHeight="1" x14ac:dyDescent="0.3">
      <c r="K32" s="57"/>
      <c r="L32" s="57"/>
      <c r="M32" s="57"/>
      <c r="N32" s="57"/>
      <c r="O32" s="57"/>
      <c r="T32" s="55"/>
    </row>
    <row r="33" spans="11:20" ht="14.4" customHeight="1" x14ac:dyDescent="0.3">
      <c r="K33" s="57"/>
      <c r="L33" s="57"/>
      <c r="M33" s="57"/>
      <c r="N33" s="57"/>
      <c r="O33" s="57"/>
      <c r="T33" s="55"/>
    </row>
    <row r="34" spans="11:20" ht="14.4" customHeight="1" x14ac:dyDescent="0.3">
      <c r="T34" s="55"/>
    </row>
  </sheetData>
  <sheetProtection algorithmName="SHA-512" hashValue="IcQBcv4oktYI6ckxS/ggTSds1C9ASZUBQz9R1SnrCwf4h1Dbb4/DWCSKWW7Pkp3NjBFRNHQWusFTP9V8Hu6y5g==" saltValue="IULuPcIJkCZjsK7okvzUEQ==" spinCount="100000" sheet="1" objects="1" scenarios="1"/>
  <dataConsolidate/>
  <mergeCells count="3">
    <mergeCell ref="A6:A17"/>
    <mergeCell ref="A19:A24"/>
    <mergeCell ref="A1:Q1"/>
  </mergeCells>
  <pageMargins left="0.7" right="0.7" top="0.78740157499999996" bottom="0.78740157499999996" header="0.3" footer="0.3"/>
  <pageSetup paperSize="9"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A61A1-A1E6-41B4-A3C3-1948937D4316}">
  <sheetPr>
    <tabColor rgb="FFFFFF00"/>
    <pageSetUpPr fitToPage="1"/>
  </sheetPr>
  <dimension ref="A1:T34"/>
  <sheetViews>
    <sheetView showGridLines="0" zoomScale="70" zoomScaleNormal="70" workbookViewId="0">
      <selection activeCell="K7" sqref="K7"/>
    </sheetView>
  </sheetViews>
  <sheetFormatPr baseColWidth="10" defaultColWidth="11.54296875" defaultRowHeight="165.65" customHeight="1" x14ac:dyDescent="0.3"/>
  <cols>
    <col min="1" max="1" width="9.36328125" style="54" customWidth="1"/>
    <col min="2" max="15" width="15.6328125" style="54" customWidth="1"/>
    <col min="16" max="17" width="20.6328125" style="54" customWidth="1"/>
    <col min="18" max="16384" width="11.54296875" style="54"/>
  </cols>
  <sheetData>
    <row r="1" spans="1:20" ht="196" customHeight="1" thickBot="1" x14ac:dyDescent="0.35">
      <c r="A1" s="111" t="s">
        <v>219</v>
      </c>
      <c r="B1" s="112"/>
      <c r="C1" s="112"/>
      <c r="D1" s="112"/>
      <c r="E1" s="112"/>
      <c r="F1" s="112"/>
      <c r="G1" s="112"/>
      <c r="H1" s="112"/>
      <c r="I1" s="112"/>
      <c r="J1" s="112"/>
      <c r="K1" s="112"/>
      <c r="L1" s="112"/>
      <c r="M1" s="112"/>
      <c r="N1" s="112"/>
      <c r="O1" s="112"/>
      <c r="P1" s="112"/>
      <c r="Q1" s="113"/>
    </row>
    <row r="2" spans="1:20" ht="14.4" customHeight="1" x14ac:dyDescent="0.3">
      <c r="A2" s="66"/>
      <c r="B2" s="67"/>
      <c r="C2" s="67"/>
      <c r="D2" s="68"/>
      <c r="E2" s="65"/>
      <c r="F2" s="65"/>
      <c r="G2" s="65"/>
      <c r="H2" s="65"/>
      <c r="I2" s="65"/>
      <c r="J2" s="69"/>
      <c r="K2" s="70"/>
      <c r="L2" s="70"/>
      <c r="M2" s="70"/>
      <c r="N2" s="70"/>
      <c r="O2" s="70"/>
      <c r="P2" s="69"/>
      <c r="Q2" s="71"/>
      <c r="R2" s="56"/>
      <c r="S2" s="55"/>
      <c r="T2" s="55"/>
    </row>
    <row r="3" spans="1:20" ht="14.4" customHeight="1" x14ac:dyDescent="0.3">
      <c r="A3" s="66"/>
      <c r="B3" s="67"/>
      <c r="C3" s="67"/>
      <c r="D3" s="68"/>
      <c r="E3" s="65"/>
      <c r="F3" s="65"/>
      <c r="G3" s="65"/>
      <c r="H3" s="65"/>
      <c r="I3" s="65"/>
      <c r="J3" s="69"/>
      <c r="K3" s="70"/>
      <c r="L3" s="70"/>
      <c r="M3" s="70"/>
      <c r="N3" s="70"/>
      <c r="O3" s="70"/>
      <c r="P3" s="69"/>
      <c r="Q3" s="71"/>
      <c r="R3" s="56"/>
      <c r="S3" s="55"/>
      <c r="T3" s="55"/>
    </row>
    <row r="4" spans="1:20" ht="14.4" customHeight="1" thickBot="1" x14ac:dyDescent="0.35">
      <c r="A4" s="66"/>
      <c r="B4" s="67"/>
      <c r="C4" s="67"/>
      <c r="D4" s="68"/>
      <c r="E4" s="65"/>
      <c r="F4" s="65"/>
      <c r="G4" s="65"/>
      <c r="H4" s="65"/>
      <c r="I4" s="65"/>
      <c r="J4" s="69"/>
      <c r="K4" s="70"/>
      <c r="L4" s="70"/>
      <c r="M4" s="70"/>
      <c r="N4" s="70"/>
      <c r="O4" s="70"/>
      <c r="P4" s="69"/>
      <c r="Q4" s="71"/>
      <c r="R4" s="56"/>
      <c r="S4" s="55"/>
      <c r="T4" s="55"/>
    </row>
    <row r="5" spans="1:20" ht="80.5" customHeight="1" thickBot="1" x14ac:dyDescent="0.35">
      <c r="A5" s="66"/>
      <c r="B5" s="63" t="s">
        <v>195</v>
      </c>
      <c r="C5" s="63" t="s">
        <v>196</v>
      </c>
      <c r="D5" s="63" t="s">
        <v>197</v>
      </c>
      <c r="E5" s="63" t="s">
        <v>198</v>
      </c>
      <c r="F5" s="63" t="s">
        <v>199</v>
      </c>
      <c r="G5" s="63" t="s">
        <v>200</v>
      </c>
      <c r="H5" s="63" t="s">
        <v>203</v>
      </c>
      <c r="I5" s="63" t="s">
        <v>204</v>
      </c>
      <c r="J5" s="63" t="s">
        <v>216</v>
      </c>
      <c r="K5" s="63" t="s">
        <v>206</v>
      </c>
      <c r="L5" s="63" t="s">
        <v>207</v>
      </c>
      <c r="M5" s="63" t="s">
        <v>208</v>
      </c>
      <c r="N5" s="63" t="s">
        <v>209</v>
      </c>
      <c r="O5" s="70"/>
      <c r="P5" s="69"/>
      <c r="Q5" s="71"/>
      <c r="R5" s="56"/>
      <c r="S5" s="55"/>
      <c r="T5" s="55"/>
    </row>
    <row r="6" spans="1:20" ht="20" customHeight="1" thickBot="1" x14ac:dyDescent="0.35">
      <c r="A6" s="108" t="s">
        <v>201</v>
      </c>
      <c r="B6" s="72" t="s">
        <v>169</v>
      </c>
      <c r="C6" s="72"/>
      <c r="D6" s="73"/>
      <c r="E6" s="72"/>
      <c r="F6" s="73"/>
      <c r="G6" s="83"/>
      <c r="H6" s="86">
        <f>E6-(G6*E6)</f>
        <v>0</v>
      </c>
      <c r="I6" s="74">
        <v>9.5</v>
      </c>
      <c r="J6" s="86">
        <f>E6*0.8</f>
        <v>0</v>
      </c>
      <c r="K6" s="75">
        <f>C6*H6/100</f>
        <v>0</v>
      </c>
      <c r="L6" s="75">
        <f>(J6*I6+((H6-J6)*C6))/100</f>
        <v>0</v>
      </c>
      <c r="M6" s="75">
        <f>K6-L6</f>
        <v>0</v>
      </c>
      <c r="N6" s="87" t="e">
        <f>M6/K6</f>
        <v>#DIV/0!</v>
      </c>
      <c r="O6" s="70"/>
      <c r="P6" s="69"/>
      <c r="Q6" s="71"/>
      <c r="R6" s="56"/>
      <c r="S6" s="55"/>
      <c r="T6" s="55"/>
    </row>
    <row r="7" spans="1:20" ht="20" customHeight="1" thickTop="1" thickBot="1" x14ac:dyDescent="0.35">
      <c r="A7" s="108"/>
      <c r="B7" s="58" t="s">
        <v>170</v>
      </c>
      <c r="C7" s="58"/>
      <c r="D7" s="59"/>
      <c r="E7" s="58"/>
      <c r="F7" s="59"/>
      <c r="G7" s="84"/>
      <c r="H7" s="86">
        <f t="shared" ref="H7:H24" si="0">E7-(G7*E7)</f>
        <v>0</v>
      </c>
      <c r="I7" s="74">
        <v>9.5</v>
      </c>
      <c r="J7" s="74">
        <f t="shared" ref="J7:J17" si="1">E7*0.8</f>
        <v>0</v>
      </c>
      <c r="K7" s="75">
        <f t="shared" ref="K7:K24" si="2">C7*H7/100</f>
        <v>0</v>
      </c>
      <c r="L7" s="75">
        <f t="shared" ref="L7:L24" si="3">(J7*I7+((H7-J7)*C7))/100</f>
        <v>0</v>
      </c>
      <c r="M7" s="75">
        <f t="shared" ref="M7:M24" si="4">K7-L7</f>
        <v>0</v>
      </c>
      <c r="N7" s="87" t="e">
        <f t="shared" ref="N7:N24" si="5">M7/K7</f>
        <v>#DIV/0!</v>
      </c>
      <c r="O7" s="70"/>
      <c r="P7" s="69"/>
      <c r="Q7" s="71"/>
      <c r="R7" s="56"/>
      <c r="S7" s="55"/>
      <c r="T7" s="55"/>
    </row>
    <row r="8" spans="1:20" ht="20" customHeight="1" thickTop="1" thickBot="1" x14ac:dyDescent="0.35">
      <c r="A8" s="108"/>
      <c r="B8" s="72" t="s">
        <v>171</v>
      </c>
      <c r="C8" s="72"/>
      <c r="D8" s="59"/>
      <c r="E8" s="58"/>
      <c r="F8" s="59"/>
      <c r="G8" s="84"/>
      <c r="H8" s="86">
        <f t="shared" si="0"/>
        <v>0</v>
      </c>
      <c r="I8" s="74">
        <v>9.5</v>
      </c>
      <c r="J8" s="74">
        <f t="shared" si="1"/>
        <v>0</v>
      </c>
      <c r="K8" s="75">
        <f t="shared" si="2"/>
        <v>0</v>
      </c>
      <c r="L8" s="75">
        <f t="shared" si="3"/>
        <v>0</v>
      </c>
      <c r="M8" s="75">
        <f t="shared" si="4"/>
        <v>0</v>
      </c>
      <c r="N8" s="87" t="e">
        <f t="shared" si="5"/>
        <v>#DIV/0!</v>
      </c>
      <c r="O8" s="70"/>
      <c r="P8" s="69"/>
      <c r="Q8" s="71"/>
      <c r="R8" s="56"/>
      <c r="S8" s="55"/>
      <c r="T8" s="55"/>
    </row>
    <row r="9" spans="1:20" ht="20" customHeight="1" thickTop="1" thickBot="1" x14ac:dyDescent="0.35">
      <c r="A9" s="108"/>
      <c r="B9" s="58" t="s">
        <v>172</v>
      </c>
      <c r="C9" s="58"/>
      <c r="D9" s="59"/>
      <c r="E9" s="58"/>
      <c r="F9" s="59"/>
      <c r="G9" s="84"/>
      <c r="H9" s="86">
        <f t="shared" si="0"/>
        <v>0</v>
      </c>
      <c r="I9" s="74">
        <v>9.5</v>
      </c>
      <c r="J9" s="74">
        <f t="shared" si="1"/>
        <v>0</v>
      </c>
      <c r="K9" s="75">
        <f t="shared" si="2"/>
        <v>0</v>
      </c>
      <c r="L9" s="75">
        <f t="shared" si="3"/>
        <v>0</v>
      </c>
      <c r="M9" s="75">
        <f t="shared" si="4"/>
        <v>0</v>
      </c>
      <c r="N9" s="87" t="e">
        <f t="shared" si="5"/>
        <v>#DIV/0!</v>
      </c>
      <c r="O9" s="70"/>
      <c r="P9" s="69"/>
      <c r="Q9" s="71"/>
      <c r="R9" s="56"/>
      <c r="S9" s="55"/>
      <c r="T9" s="55"/>
    </row>
    <row r="10" spans="1:20" ht="20" customHeight="1" thickTop="1" thickBot="1" x14ac:dyDescent="0.35">
      <c r="A10" s="108"/>
      <c r="B10" s="72" t="s">
        <v>173</v>
      </c>
      <c r="C10" s="72"/>
      <c r="D10" s="59"/>
      <c r="E10" s="58"/>
      <c r="F10" s="59"/>
      <c r="G10" s="84"/>
      <c r="H10" s="86">
        <f t="shared" si="0"/>
        <v>0</v>
      </c>
      <c r="I10" s="74">
        <v>9.5</v>
      </c>
      <c r="J10" s="74">
        <f t="shared" si="1"/>
        <v>0</v>
      </c>
      <c r="K10" s="75">
        <f t="shared" si="2"/>
        <v>0</v>
      </c>
      <c r="L10" s="75">
        <f t="shared" si="3"/>
        <v>0</v>
      </c>
      <c r="M10" s="75">
        <f t="shared" si="4"/>
        <v>0</v>
      </c>
      <c r="N10" s="87" t="e">
        <f t="shared" si="5"/>
        <v>#DIV/0!</v>
      </c>
      <c r="O10" s="70"/>
      <c r="P10" s="69"/>
      <c r="Q10" s="71"/>
      <c r="R10" s="56"/>
      <c r="S10" s="55"/>
      <c r="T10" s="55"/>
    </row>
    <row r="11" spans="1:20" ht="20" customHeight="1" thickTop="1" thickBot="1" x14ac:dyDescent="0.35">
      <c r="A11" s="108"/>
      <c r="B11" s="58" t="s">
        <v>174</v>
      </c>
      <c r="C11" s="58"/>
      <c r="D11" s="59"/>
      <c r="E11" s="58"/>
      <c r="F11" s="59"/>
      <c r="G11" s="84"/>
      <c r="H11" s="86">
        <f t="shared" si="0"/>
        <v>0</v>
      </c>
      <c r="I11" s="74">
        <v>9.5</v>
      </c>
      <c r="J11" s="74">
        <f t="shared" si="1"/>
        <v>0</v>
      </c>
      <c r="K11" s="75">
        <f t="shared" si="2"/>
        <v>0</v>
      </c>
      <c r="L11" s="75">
        <f t="shared" si="3"/>
        <v>0</v>
      </c>
      <c r="M11" s="75">
        <f t="shared" si="4"/>
        <v>0</v>
      </c>
      <c r="N11" s="87" t="e">
        <f t="shared" si="5"/>
        <v>#DIV/0!</v>
      </c>
      <c r="O11" s="70"/>
      <c r="P11" s="69"/>
      <c r="Q11" s="71"/>
      <c r="R11" s="56"/>
      <c r="S11" s="55"/>
      <c r="T11" s="55"/>
    </row>
    <row r="12" spans="1:20" ht="20" customHeight="1" thickTop="1" thickBot="1" x14ac:dyDescent="0.35">
      <c r="A12" s="108"/>
      <c r="B12" s="72" t="s">
        <v>175</v>
      </c>
      <c r="C12" s="72"/>
      <c r="D12" s="59"/>
      <c r="E12" s="58"/>
      <c r="F12" s="59"/>
      <c r="G12" s="84"/>
      <c r="H12" s="86">
        <f t="shared" si="0"/>
        <v>0</v>
      </c>
      <c r="I12" s="74">
        <v>9.5</v>
      </c>
      <c r="J12" s="74">
        <f t="shared" si="1"/>
        <v>0</v>
      </c>
      <c r="K12" s="75">
        <f t="shared" si="2"/>
        <v>0</v>
      </c>
      <c r="L12" s="75">
        <f t="shared" si="3"/>
        <v>0</v>
      </c>
      <c r="M12" s="75">
        <f t="shared" si="4"/>
        <v>0</v>
      </c>
      <c r="N12" s="87" t="e">
        <f t="shared" si="5"/>
        <v>#DIV/0!</v>
      </c>
      <c r="O12" s="70"/>
      <c r="P12" s="69"/>
      <c r="Q12" s="71"/>
      <c r="R12" s="56"/>
      <c r="S12" s="55"/>
      <c r="T12" s="55"/>
    </row>
    <row r="13" spans="1:20" ht="20" customHeight="1" thickTop="1" thickBot="1" x14ac:dyDescent="0.35">
      <c r="A13" s="108"/>
      <c r="B13" s="58" t="s">
        <v>176</v>
      </c>
      <c r="C13" s="58"/>
      <c r="D13" s="59"/>
      <c r="E13" s="58"/>
      <c r="F13" s="59"/>
      <c r="G13" s="84"/>
      <c r="H13" s="86">
        <f t="shared" si="0"/>
        <v>0</v>
      </c>
      <c r="I13" s="74">
        <v>9.5</v>
      </c>
      <c r="J13" s="74">
        <f t="shared" si="1"/>
        <v>0</v>
      </c>
      <c r="K13" s="75">
        <f t="shared" si="2"/>
        <v>0</v>
      </c>
      <c r="L13" s="75">
        <f t="shared" si="3"/>
        <v>0</v>
      </c>
      <c r="M13" s="75">
        <f t="shared" si="4"/>
        <v>0</v>
      </c>
      <c r="N13" s="87" t="e">
        <f t="shared" si="5"/>
        <v>#DIV/0!</v>
      </c>
      <c r="O13" s="70"/>
      <c r="P13" s="69"/>
      <c r="Q13" s="71"/>
      <c r="R13" s="56"/>
      <c r="S13" s="55"/>
      <c r="T13" s="55"/>
    </row>
    <row r="14" spans="1:20" ht="20" customHeight="1" thickTop="1" thickBot="1" x14ac:dyDescent="0.35">
      <c r="A14" s="108"/>
      <c r="B14" s="72" t="s">
        <v>177</v>
      </c>
      <c r="C14" s="72"/>
      <c r="D14" s="59"/>
      <c r="E14" s="58"/>
      <c r="F14" s="59"/>
      <c r="G14" s="84"/>
      <c r="H14" s="86">
        <f t="shared" si="0"/>
        <v>0</v>
      </c>
      <c r="I14" s="74">
        <v>9.5</v>
      </c>
      <c r="J14" s="74">
        <f t="shared" si="1"/>
        <v>0</v>
      </c>
      <c r="K14" s="75">
        <f t="shared" si="2"/>
        <v>0</v>
      </c>
      <c r="L14" s="75">
        <f t="shared" si="3"/>
        <v>0</v>
      </c>
      <c r="M14" s="75">
        <f t="shared" si="4"/>
        <v>0</v>
      </c>
      <c r="N14" s="87" t="e">
        <f t="shared" si="5"/>
        <v>#DIV/0!</v>
      </c>
      <c r="O14" s="70"/>
      <c r="P14" s="69"/>
      <c r="Q14" s="71"/>
      <c r="R14" s="56"/>
      <c r="S14" s="55"/>
      <c r="T14" s="55"/>
    </row>
    <row r="15" spans="1:20" ht="20" customHeight="1" thickTop="1" thickBot="1" x14ac:dyDescent="0.35">
      <c r="A15" s="108"/>
      <c r="B15" s="58" t="s">
        <v>178</v>
      </c>
      <c r="C15" s="58"/>
      <c r="D15" s="59"/>
      <c r="E15" s="60"/>
      <c r="F15" s="59"/>
      <c r="G15" s="84"/>
      <c r="H15" s="86">
        <f t="shared" si="0"/>
        <v>0</v>
      </c>
      <c r="I15" s="74">
        <v>9.5</v>
      </c>
      <c r="J15" s="74">
        <f t="shared" si="1"/>
        <v>0</v>
      </c>
      <c r="K15" s="75">
        <f t="shared" si="2"/>
        <v>0</v>
      </c>
      <c r="L15" s="75">
        <f t="shared" si="3"/>
        <v>0</v>
      </c>
      <c r="M15" s="75">
        <f t="shared" si="4"/>
        <v>0</v>
      </c>
      <c r="N15" s="87" t="e">
        <f t="shared" si="5"/>
        <v>#DIV/0!</v>
      </c>
      <c r="O15" s="70"/>
      <c r="P15" s="69"/>
      <c r="Q15" s="71"/>
      <c r="R15" s="56"/>
      <c r="S15" s="55"/>
      <c r="T15" s="55"/>
    </row>
    <row r="16" spans="1:20" ht="20" customHeight="1" thickTop="1" thickBot="1" x14ac:dyDescent="0.35">
      <c r="A16" s="109"/>
      <c r="B16" s="72" t="s">
        <v>179</v>
      </c>
      <c r="C16" s="72"/>
      <c r="D16" s="59"/>
      <c r="E16" s="58"/>
      <c r="F16" s="59"/>
      <c r="G16" s="84"/>
      <c r="H16" s="86">
        <f t="shared" si="0"/>
        <v>0</v>
      </c>
      <c r="I16" s="74">
        <v>9.5</v>
      </c>
      <c r="J16" s="74">
        <f t="shared" si="1"/>
        <v>0</v>
      </c>
      <c r="K16" s="75">
        <f t="shared" si="2"/>
        <v>0</v>
      </c>
      <c r="L16" s="75">
        <f t="shared" si="3"/>
        <v>0</v>
      </c>
      <c r="M16" s="75">
        <f t="shared" si="4"/>
        <v>0</v>
      </c>
      <c r="N16" s="87" t="e">
        <f t="shared" si="5"/>
        <v>#DIV/0!</v>
      </c>
      <c r="O16" s="70"/>
      <c r="P16" s="69"/>
      <c r="Q16" s="71"/>
      <c r="R16" s="56"/>
      <c r="S16" s="55"/>
      <c r="T16" s="55"/>
    </row>
    <row r="17" spans="1:20" ht="20" customHeight="1" thickTop="1" thickBot="1" x14ac:dyDescent="0.35">
      <c r="A17" s="110"/>
      <c r="B17" s="58" t="s">
        <v>180</v>
      </c>
      <c r="C17" s="58"/>
      <c r="D17" s="59"/>
      <c r="E17" s="58"/>
      <c r="F17" s="59"/>
      <c r="G17" s="84"/>
      <c r="H17" s="86">
        <f t="shared" si="0"/>
        <v>0</v>
      </c>
      <c r="I17" s="74">
        <v>9.5</v>
      </c>
      <c r="J17" s="74">
        <f t="shared" si="1"/>
        <v>0</v>
      </c>
      <c r="K17" s="75">
        <f t="shared" si="2"/>
        <v>0</v>
      </c>
      <c r="L17" s="75">
        <f t="shared" si="3"/>
        <v>0</v>
      </c>
      <c r="M17" s="75">
        <f t="shared" si="4"/>
        <v>0</v>
      </c>
      <c r="N17" s="87" t="e">
        <f t="shared" si="5"/>
        <v>#DIV/0!</v>
      </c>
      <c r="O17" s="70"/>
      <c r="P17" s="69"/>
      <c r="Q17" s="71"/>
      <c r="R17" s="56"/>
      <c r="S17" s="55"/>
      <c r="T17" s="55"/>
    </row>
    <row r="18" spans="1:20" ht="14.4" customHeight="1" thickTop="1" thickBot="1" x14ac:dyDescent="0.35">
      <c r="A18" s="78"/>
      <c r="B18" s="79"/>
      <c r="C18" s="145"/>
      <c r="D18" s="80"/>
      <c r="E18" s="146"/>
      <c r="F18" s="146"/>
      <c r="G18" s="147"/>
      <c r="H18" s="81"/>
      <c r="I18" s="81"/>
      <c r="J18" s="82"/>
      <c r="K18" s="81"/>
      <c r="L18" s="81"/>
      <c r="M18" s="81"/>
      <c r="N18" s="81"/>
      <c r="O18" s="70"/>
      <c r="P18" s="69"/>
      <c r="Q18" s="71"/>
      <c r="R18" s="56"/>
      <c r="S18" s="55"/>
      <c r="T18" s="55"/>
    </row>
    <row r="19" spans="1:20" ht="20" customHeight="1" thickBot="1" x14ac:dyDescent="0.35">
      <c r="A19" s="108" t="s">
        <v>202</v>
      </c>
      <c r="B19" s="72" t="s">
        <v>169</v>
      </c>
      <c r="C19" s="72"/>
      <c r="D19" s="73"/>
      <c r="E19" s="72"/>
      <c r="F19" s="73"/>
      <c r="G19" s="83"/>
      <c r="H19" s="86">
        <f t="shared" si="0"/>
        <v>0</v>
      </c>
      <c r="I19" s="74">
        <v>7.5</v>
      </c>
      <c r="J19" s="74">
        <f>E19*0.7</f>
        <v>0</v>
      </c>
      <c r="K19" s="75">
        <f t="shared" si="2"/>
        <v>0</v>
      </c>
      <c r="L19" s="75">
        <f t="shared" si="3"/>
        <v>0</v>
      </c>
      <c r="M19" s="75">
        <f t="shared" si="4"/>
        <v>0</v>
      </c>
      <c r="N19" s="87" t="e">
        <f t="shared" si="5"/>
        <v>#DIV/0!</v>
      </c>
      <c r="O19" s="70"/>
      <c r="P19" s="69"/>
      <c r="Q19" s="71"/>
      <c r="R19" s="56"/>
      <c r="S19" s="55"/>
      <c r="T19" s="55"/>
    </row>
    <row r="20" spans="1:20" ht="20" customHeight="1" thickTop="1" thickBot="1" x14ac:dyDescent="0.35">
      <c r="A20" s="108"/>
      <c r="B20" s="58" t="s">
        <v>170</v>
      </c>
      <c r="C20" s="58"/>
      <c r="D20" s="59"/>
      <c r="E20" s="58"/>
      <c r="F20" s="59"/>
      <c r="G20" s="84"/>
      <c r="H20" s="86">
        <f t="shared" si="0"/>
        <v>0</v>
      </c>
      <c r="I20" s="74">
        <v>7.5</v>
      </c>
      <c r="J20" s="74">
        <f t="shared" ref="J20:J24" si="6">E20*0.7</f>
        <v>0</v>
      </c>
      <c r="K20" s="75">
        <f t="shared" si="2"/>
        <v>0</v>
      </c>
      <c r="L20" s="75">
        <f t="shared" si="3"/>
        <v>0</v>
      </c>
      <c r="M20" s="75">
        <f t="shared" si="4"/>
        <v>0</v>
      </c>
      <c r="N20" s="87" t="e">
        <f t="shared" si="5"/>
        <v>#DIV/0!</v>
      </c>
      <c r="O20" s="70"/>
      <c r="P20" s="69"/>
      <c r="Q20" s="71"/>
      <c r="R20" s="56"/>
      <c r="S20" s="55"/>
      <c r="T20" s="55"/>
    </row>
    <row r="21" spans="1:20" ht="20" customHeight="1" thickTop="1" thickBot="1" x14ac:dyDescent="0.35">
      <c r="A21" s="108"/>
      <c r="B21" s="72" t="s">
        <v>171</v>
      </c>
      <c r="C21" s="72"/>
      <c r="D21" s="59"/>
      <c r="E21" s="58"/>
      <c r="F21" s="59"/>
      <c r="G21" s="84"/>
      <c r="H21" s="86">
        <f t="shared" si="0"/>
        <v>0</v>
      </c>
      <c r="I21" s="74">
        <v>7.5</v>
      </c>
      <c r="J21" s="74">
        <f t="shared" si="6"/>
        <v>0</v>
      </c>
      <c r="K21" s="75">
        <f t="shared" si="2"/>
        <v>0</v>
      </c>
      <c r="L21" s="75">
        <f t="shared" si="3"/>
        <v>0</v>
      </c>
      <c r="M21" s="75">
        <f t="shared" si="4"/>
        <v>0</v>
      </c>
      <c r="N21" s="87" t="e">
        <f t="shared" si="5"/>
        <v>#DIV/0!</v>
      </c>
      <c r="O21" s="70"/>
      <c r="P21" s="69"/>
      <c r="Q21" s="71"/>
      <c r="R21" s="56"/>
      <c r="S21" s="55"/>
      <c r="T21" s="55"/>
    </row>
    <row r="22" spans="1:20" ht="20" customHeight="1" thickTop="1" thickBot="1" x14ac:dyDescent="0.35">
      <c r="A22" s="108"/>
      <c r="B22" s="58" t="s">
        <v>172</v>
      </c>
      <c r="C22" s="58"/>
      <c r="D22" s="59"/>
      <c r="E22" s="58"/>
      <c r="F22" s="59"/>
      <c r="G22" s="84"/>
      <c r="H22" s="86">
        <f t="shared" si="0"/>
        <v>0</v>
      </c>
      <c r="I22" s="74">
        <v>7.5</v>
      </c>
      <c r="J22" s="74">
        <f t="shared" si="6"/>
        <v>0</v>
      </c>
      <c r="K22" s="75">
        <f t="shared" si="2"/>
        <v>0</v>
      </c>
      <c r="L22" s="75">
        <f t="shared" si="3"/>
        <v>0</v>
      </c>
      <c r="M22" s="75">
        <f t="shared" si="4"/>
        <v>0</v>
      </c>
      <c r="N22" s="87" t="e">
        <f t="shared" si="5"/>
        <v>#DIV/0!</v>
      </c>
      <c r="O22" s="70"/>
      <c r="P22" s="69"/>
      <c r="Q22" s="71"/>
      <c r="R22" s="56"/>
      <c r="S22" s="55"/>
      <c r="T22" s="55"/>
    </row>
    <row r="23" spans="1:20" ht="20" customHeight="1" thickTop="1" thickBot="1" x14ac:dyDescent="0.35">
      <c r="A23" s="108"/>
      <c r="B23" s="72" t="s">
        <v>173</v>
      </c>
      <c r="C23" s="72"/>
      <c r="D23" s="59"/>
      <c r="E23" s="58"/>
      <c r="F23" s="59"/>
      <c r="G23" s="84"/>
      <c r="H23" s="86">
        <f t="shared" si="0"/>
        <v>0</v>
      </c>
      <c r="I23" s="74">
        <v>7.5</v>
      </c>
      <c r="J23" s="74">
        <f t="shared" si="6"/>
        <v>0</v>
      </c>
      <c r="K23" s="75">
        <f t="shared" si="2"/>
        <v>0</v>
      </c>
      <c r="L23" s="75">
        <f t="shared" si="3"/>
        <v>0</v>
      </c>
      <c r="M23" s="75">
        <f t="shared" si="4"/>
        <v>0</v>
      </c>
      <c r="N23" s="87" t="e">
        <f t="shared" si="5"/>
        <v>#DIV/0!</v>
      </c>
      <c r="O23" s="70"/>
      <c r="P23" s="69"/>
      <c r="Q23" s="71"/>
      <c r="R23" s="56"/>
      <c r="S23" s="55"/>
      <c r="T23" s="55"/>
    </row>
    <row r="24" spans="1:20" ht="20" customHeight="1" thickTop="1" thickBot="1" x14ac:dyDescent="0.35">
      <c r="A24" s="108"/>
      <c r="B24" s="77" t="s">
        <v>174</v>
      </c>
      <c r="C24" s="77"/>
      <c r="D24" s="59"/>
      <c r="E24" s="58"/>
      <c r="F24" s="59"/>
      <c r="G24" s="84"/>
      <c r="H24" s="86">
        <f t="shared" si="0"/>
        <v>0</v>
      </c>
      <c r="I24" s="74">
        <v>7.5</v>
      </c>
      <c r="J24" s="74">
        <f t="shared" si="6"/>
        <v>0</v>
      </c>
      <c r="K24" s="75">
        <f t="shared" si="2"/>
        <v>0</v>
      </c>
      <c r="L24" s="75">
        <f t="shared" si="3"/>
        <v>0</v>
      </c>
      <c r="M24" s="75">
        <f t="shared" si="4"/>
        <v>0</v>
      </c>
      <c r="N24" s="87" t="e">
        <f t="shared" si="5"/>
        <v>#DIV/0!</v>
      </c>
      <c r="O24" s="70"/>
      <c r="P24" s="69"/>
      <c r="Q24" s="71"/>
      <c r="R24" s="56"/>
      <c r="S24" s="55"/>
      <c r="T24" s="55"/>
    </row>
    <row r="25" spans="1:20" ht="20" customHeight="1" thickBot="1" x14ac:dyDescent="0.35">
      <c r="A25" s="66"/>
      <c r="B25" s="76" t="s">
        <v>183</v>
      </c>
      <c r="C25" s="85"/>
      <c r="D25" s="74"/>
      <c r="E25" s="74"/>
      <c r="F25" s="88">
        <f>SUM(F6:F24)</f>
        <v>0</v>
      </c>
      <c r="G25" s="74"/>
      <c r="H25" s="74"/>
      <c r="I25" s="74"/>
      <c r="J25" s="64"/>
      <c r="K25" s="88">
        <f>SUM(K6:K24)</f>
        <v>0</v>
      </c>
      <c r="L25" s="88">
        <f>SUM(L6:L24)</f>
        <v>0</v>
      </c>
      <c r="M25" s="88">
        <f>SUM(M6:M24)</f>
        <v>0</v>
      </c>
      <c r="N25" s="89" t="e">
        <f>M25/K25</f>
        <v>#DIV/0!</v>
      </c>
      <c r="O25" s="70"/>
      <c r="P25" s="69"/>
      <c r="Q25" s="71"/>
      <c r="R25" s="56"/>
      <c r="S25" s="55"/>
      <c r="T25" s="55"/>
    </row>
    <row r="26" spans="1:20" ht="14.4" customHeight="1" thickTop="1" x14ac:dyDescent="0.3">
      <c r="A26" s="66"/>
      <c r="B26" s="67"/>
      <c r="C26" s="67"/>
      <c r="D26" s="68"/>
      <c r="E26" s="65"/>
      <c r="F26" s="65"/>
      <c r="G26" s="65"/>
      <c r="H26" s="65"/>
      <c r="I26" s="65"/>
      <c r="J26" s="69"/>
      <c r="K26" s="70"/>
      <c r="L26" s="70"/>
      <c r="M26" s="70"/>
      <c r="N26" s="70"/>
      <c r="O26" s="70"/>
      <c r="P26" s="69"/>
      <c r="Q26" s="71"/>
      <c r="R26" s="56"/>
      <c r="S26" s="55"/>
      <c r="T26" s="55"/>
    </row>
    <row r="27" spans="1:20" ht="14.4" customHeight="1" x14ac:dyDescent="0.3">
      <c r="A27" s="66"/>
      <c r="B27" s="67"/>
      <c r="C27" s="67"/>
      <c r="D27" s="68"/>
      <c r="E27" s="65"/>
      <c r="F27" s="65"/>
      <c r="G27" s="65"/>
      <c r="H27" s="65"/>
      <c r="I27" s="65"/>
      <c r="J27" s="69"/>
      <c r="K27" s="70"/>
      <c r="L27" s="70"/>
      <c r="M27" s="70"/>
      <c r="N27" s="70"/>
      <c r="O27" s="70"/>
      <c r="P27" s="69"/>
      <c r="Q27" s="71"/>
      <c r="R27" s="56"/>
      <c r="S27" s="55"/>
      <c r="T27" s="55"/>
    </row>
    <row r="28" spans="1:20" ht="14.4" customHeight="1" x14ac:dyDescent="0.3">
      <c r="A28" s="66"/>
      <c r="B28" s="67"/>
      <c r="C28" s="67"/>
      <c r="D28" s="68"/>
      <c r="E28" s="65"/>
      <c r="F28" s="65"/>
      <c r="G28" s="65"/>
      <c r="H28" s="65"/>
      <c r="I28" s="65"/>
      <c r="J28" s="69"/>
      <c r="K28" s="70"/>
      <c r="L28" s="70"/>
      <c r="M28" s="70"/>
      <c r="N28" s="70"/>
      <c r="O28" s="70"/>
      <c r="P28" s="69"/>
      <c r="Q28" s="71"/>
      <c r="R28" s="56"/>
      <c r="S28" s="55"/>
      <c r="T28" s="55"/>
    </row>
    <row r="29" spans="1:20" ht="14.4" customHeight="1" x14ac:dyDescent="0.3">
      <c r="A29" s="66"/>
      <c r="B29" s="67"/>
      <c r="C29" s="67"/>
      <c r="D29" s="68"/>
      <c r="E29" s="65"/>
      <c r="F29" s="65"/>
      <c r="G29" s="65"/>
      <c r="H29" s="65"/>
      <c r="I29" s="65"/>
      <c r="J29" s="69"/>
      <c r="K29" s="70"/>
      <c r="L29" s="70"/>
      <c r="M29" s="70"/>
      <c r="N29" s="70"/>
      <c r="O29" s="70"/>
      <c r="P29" s="69"/>
      <c r="Q29" s="71"/>
      <c r="R29" s="56"/>
      <c r="S29" s="55"/>
      <c r="T29" s="55"/>
    </row>
    <row r="30" spans="1:20" ht="14.4" customHeight="1" x14ac:dyDescent="0.3">
      <c r="K30" s="57"/>
      <c r="L30" s="57"/>
      <c r="M30" s="57"/>
      <c r="N30" s="57"/>
      <c r="O30" s="57"/>
      <c r="T30" s="55"/>
    </row>
    <row r="31" spans="1:20" ht="14.4" customHeight="1" x14ac:dyDescent="0.3">
      <c r="K31" s="57"/>
      <c r="L31" s="57"/>
      <c r="M31" s="57"/>
      <c r="N31" s="57"/>
      <c r="O31" s="57"/>
      <c r="T31" s="55"/>
    </row>
    <row r="32" spans="1:20" ht="14.4" customHeight="1" x14ac:dyDescent="0.3">
      <c r="K32" s="57"/>
      <c r="L32" s="57"/>
      <c r="M32" s="57"/>
      <c r="N32" s="57"/>
      <c r="O32" s="57"/>
      <c r="T32" s="55"/>
    </row>
    <row r="33" spans="11:20" ht="14.4" customHeight="1" x14ac:dyDescent="0.3">
      <c r="K33" s="57"/>
      <c r="L33" s="57"/>
      <c r="M33" s="57"/>
      <c r="N33" s="57"/>
      <c r="O33" s="57"/>
      <c r="T33" s="55"/>
    </row>
    <row r="34" spans="11:20" ht="14.4" customHeight="1" x14ac:dyDescent="0.3">
      <c r="T34" s="55"/>
    </row>
  </sheetData>
  <sheetProtection algorithmName="SHA-512" hashValue="n9Pcob6lgKQK6VGNp7lx8L7ptLJX4I92T8EfhJ10+m5oj4udag5eHLdVjDcaswLYJwgF4lG26iMSvUXNmFf+cg==" saltValue="CGwTkEhhpmLLJZCQM+QXrw==" spinCount="100000" sheet="1" objects="1" scenarios="1"/>
  <dataConsolidate/>
  <mergeCells count="3">
    <mergeCell ref="A1:Q1"/>
    <mergeCell ref="A6:A17"/>
    <mergeCell ref="A19:A24"/>
  </mergeCells>
  <pageMargins left="0.7" right="0.7" top="0.78740157499999996" bottom="0.78740157499999996"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B2665-64C9-4DB5-A3C3-26E5D8DCF1B9}">
  <sheetPr>
    <tabColor rgb="FFFFFF00"/>
    <pageSetUpPr fitToPage="1"/>
  </sheetPr>
  <dimension ref="A1:T34"/>
  <sheetViews>
    <sheetView showGridLines="0" zoomScale="70" zoomScaleNormal="70" workbookViewId="0">
      <selection activeCell="E7" sqref="E7"/>
    </sheetView>
  </sheetViews>
  <sheetFormatPr baseColWidth="10" defaultColWidth="11.54296875" defaultRowHeight="165.65" customHeight="1" x14ac:dyDescent="0.3"/>
  <cols>
    <col min="1" max="1" width="9.36328125" style="54" customWidth="1"/>
    <col min="2" max="15" width="15.6328125" style="54" customWidth="1"/>
    <col min="16" max="17" width="20.6328125" style="54" customWidth="1"/>
    <col min="18" max="16384" width="11.54296875" style="54"/>
  </cols>
  <sheetData>
    <row r="1" spans="1:20" ht="200" customHeight="1" thickBot="1" x14ac:dyDescent="0.35">
      <c r="A1" s="111" t="s">
        <v>219</v>
      </c>
      <c r="B1" s="112"/>
      <c r="C1" s="112"/>
      <c r="D1" s="112"/>
      <c r="E1" s="112"/>
      <c r="F1" s="112"/>
      <c r="G1" s="112"/>
      <c r="H1" s="112"/>
      <c r="I1" s="112"/>
      <c r="J1" s="112"/>
      <c r="K1" s="112"/>
      <c r="L1" s="112"/>
      <c r="M1" s="112"/>
      <c r="N1" s="112"/>
      <c r="O1" s="112"/>
      <c r="P1" s="112"/>
      <c r="Q1" s="113"/>
    </row>
    <row r="2" spans="1:20" ht="14.4" customHeight="1" x14ac:dyDescent="0.3">
      <c r="A2" s="66"/>
      <c r="B2" s="67"/>
      <c r="C2" s="67"/>
      <c r="D2" s="68"/>
      <c r="E2" s="65"/>
      <c r="F2" s="65"/>
      <c r="G2" s="65"/>
      <c r="H2" s="65"/>
      <c r="I2" s="65"/>
      <c r="J2" s="69"/>
      <c r="K2" s="70"/>
      <c r="L2" s="70"/>
      <c r="M2" s="70"/>
      <c r="N2" s="70"/>
      <c r="O2" s="70"/>
      <c r="P2" s="69"/>
      <c r="Q2" s="71"/>
      <c r="R2" s="56"/>
      <c r="S2" s="55"/>
      <c r="T2" s="55"/>
    </row>
    <row r="3" spans="1:20" ht="14.4" customHeight="1" x14ac:dyDescent="0.3">
      <c r="A3" s="66"/>
      <c r="B3" s="67"/>
      <c r="C3" s="67"/>
      <c r="D3" s="68"/>
      <c r="E3" s="65"/>
      <c r="F3" s="65"/>
      <c r="G3" s="65"/>
      <c r="H3" s="65"/>
      <c r="I3" s="65"/>
      <c r="J3" s="69"/>
      <c r="K3" s="70"/>
      <c r="L3" s="70"/>
      <c r="M3" s="70"/>
      <c r="N3" s="70"/>
      <c r="O3" s="70"/>
      <c r="P3" s="69"/>
      <c r="Q3" s="71"/>
      <c r="R3" s="56"/>
      <c r="S3" s="55"/>
      <c r="T3" s="55"/>
    </row>
    <row r="4" spans="1:20" ht="14.4" customHeight="1" thickBot="1" x14ac:dyDescent="0.35">
      <c r="A4" s="66"/>
      <c r="B4" s="67"/>
      <c r="C4" s="67"/>
      <c r="D4" s="68"/>
      <c r="E4" s="65"/>
      <c r="F4" s="65"/>
      <c r="G4" s="65"/>
      <c r="H4" s="65"/>
      <c r="I4" s="65"/>
      <c r="J4" s="69"/>
      <c r="K4" s="70"/>
      <c r="L4" s="70"/>
      <c r="M4" s="70"/>
      <c r="N4" s="70"/>
      <c r="O4" s="70"/>
      <c r="P4" s="69"/>
      <c r="Q4" s="71"/>
      <c r="R4" s="56"/>
      <c r="S4" s="55"/>
      <c r="T4" s="55"/>
    </row>
    <row r="5" spans="1:20" ht="80.5" customHeight="1" thickBot="1" x14ac:dyDescent="0.35">
      <c r="A5" s="66"/>
      <c r="B5" s="63" t="s">
        <v>195</v>
      </c>
      <c r="C5" s="63" t="s">
        <v>196</v>
      </c>
      <c r="D5" s="63" t="s">
        <v>197</v>
      </c>
      <c r="E5" s="63" t="s">
        <v>198</v>
      </c>
      <c r="F5" s="63" t="s">
        <v>199</v>
      </c>
      <c r="G5" s="63" t="s">
        <v>200</v>
      </c>
      <c r="H5" s="63" t="s">
        <v>203</v>
      </c>
      <c r="I5" s="63" t="s">
        <v>204</v>
      </c>
      <c r="J5" s="63" t="s">
        <v>216</v>
      </c>
      <c r="K5" s="63" t="s">
        <v>206</v>
      </c>
      <c r="L5" s="63" t="s">
        <v>207</v>
      </c>
      <c r="M5" s="63" t="s">
        <v>208</v>
      </c>
      <c r="N5" s="63" t="s">
        <v>209</v>
      </c>
      <c r="O5" s="70"/>
      <c r="P5" s="69"/>
      <c r="Q5" s="71"/>
      <c r="R5" s="56"/>
      <c r="S5" s="55"/>
      <c r="T5" s="55"/>
    </row>
    <row r="6" spans="1:20" ht="20" customHeight="1" thickBot="1" x14ac:dyDescent="0.35">
      <c r="A6" s="108" t="s">
        <v>210</v>
      </c>
      <c r="B6" s="72" t="s">
        <v>169</v>
      </c>
      <c r="C6" s="72"/>
      <c r="D6" s="73"/>
      <c r="E6" s="72"/>
      <c r="F6" s="73"/>
      <c r="G6" s="83"/>
      <c r="H6" s="86">
        <f>E6-(G6*E6)</f>
        <v>0</v>
      </c>
      <c r="I6" s="74">
        <v>40</v>
      </c>
      <c r="J6" s="86">
        <f>E6*0.8</f>
        <v>0</v>
      </c>
      <c r="K6" s="75">
        <f>C6*H6/100</f>
        <v>0</v>
      </c>
      <c r="L6" s="75">
        <f>(J6*I6+((H6-J6)*C6))/100</f>
        <v>0</v>
      </c>
      <c r="M6" s="75">
        <f>K6-L6</f>
        <v>0</v>
      </c>
      <c r="N6" s="87" t="e">
        <f>M6/K6</f>
        <v>#DIV/0!</v>
      </c>
      <c r="O6" s="70"/>
      <c r="P6" s="69"/>
      <c r="Q6" s="71"/>
      <c r="R6" s="56"/>
      <c r="S6" s="55"/>
      <c r="T6" s="55"/>
    </row>
    <row r="7" spans="1:20" ht="20" customHeight="1" thickTop="1" thickBot="1" x14ac:dyDescent="0.35">
      <c r="A7" s="108"/>
      <c r="B7" s="58" t="s">
        <v>170</v>
      </c>
      <c r="C7" s="58"/>
      <c r="D7" s="59"/>
      <c r="E7" s="58"/>
      <c r="F7" s="59"/>
      <c r="G7" s="84"/>
      <c r="H7" s="86">
        <f t="shared" ref="H7:H24" si="0">E7-(G7*E7)</f>
        <v>0</v>
      </c>
      <c r="I7" s="74">
        <v>40</v>
      </c>
      <c r="J7" s="74">
        <f t="shared" ref="J7:J17" si="1">E7*0.8</f>
        <v>0</v>
      </c>
      <c r="K7" s="75">
        <f t="shared" ref="K7:K24" si="2">C7*H7/100</f>
        <v>0</v>
      </c>
      <c r="L7" s="75">
        <f t="shared" ref="L7:L24" si="3">(J7*I7+((H7-J7)*C7))/100</f>
        <v>0</v>
      </c>
      <c r="M7" s="75">
        <f t="shared" ref="M7:M24" si="4">K7-L7</f>
        <v>0</v>
      </c>
      <c r="N7" s="87" t="e">
        <f t="shared" ref="N7:N24" si="5">M7/K7</f>
        <v>#DIV/0!</v>
      </c>
      <c r="O7" s="70"/>
      <c r="P7" s="69"/>
      <c r="Q7" s="71"/>
      <c r="R7" s="56"/>
      <c r="S7" s="55"/>
      <c r="T7" s="55"/>
    </row>
    <row r="8" spans="1:20" ht="20" customHeight="1" thickTop="1" thickBot="1" x14ac:dyDescent="0.35">
      <c r="A8" s="108"/>
      <c r="B8" s="72" t="s">
        <v>171</v>
      </c>
      <c r="C8" s="72"/>
      <c r="D8" s="59"/>
      <c r="E8" s="58"/>
      <c r="F8" s="59"/>
      <c r="G8" s="84"/>
      <c r="H8" s="86">
        <f t="shared" si="0"/>
        <v>0</v>
      </c>
      <c r="I8" s="74">
        <v>40</v>
      </c>
      <c r="J8" s="74">
        <f t="shared" si="1"/>
        <v>0</v>
      </c>
      <c r="K8" s="75">
        <f t="shared" si="2"/>
        <v>0</v>
      </c>
      <c r="L8" s="75">
        <f t="shared" si="3"/>
        <v>0</v>
      </c>
      <c r="M8" s="75">
        <f t="shared" si="4"/>
        <v>0</v>
      </c>
      <c r="N8" s="87" t="e">
        <f t="shared" si="5"/>
        <v>#DIV/0!</v>
      </c>
      <c r="O8" s="70"/>
      <c r="P8" s="69"/>
      <c r="Q8" s="71"/>
      <c r="R8" s="56"/>
      <c r="S8" s="55"/>
      <c r="T8" s="55"/>
    </row>
    <row r="9" spans="1:20" ht="20" customHeight="1" thickTop="1" thickBot="1" x14ac:dyDescent="0.35">
      <c r="A9" s="108"/>
      <c r="B9" s="58" t="s">
        <v>172</v>
      </c>
      <c r="C9" s="58"/>
      <c r="D9" s="59"/>
      <c r="E9" s="58"/>
      <c r="F9" s="59"/>
      <c r="G9" s="84"/>
      <c r="H9" s="86">
        <f t="shared" si="0"/>
        <v>0</v>
      </c>
      <c r="I9" s="74">
        <v>40</v>
      </c>
      <c r="J9" s="74">
        <f t="shared" si="1"/>
        <v>0</v>
      </c>
      <c r="K9" s="75">
        <f t="shared" si="2"/>
        <v>0</v>
      </c>
      <c r="L9" s="75">
        <f t="shared" si="3"/>
        <v>0</v>
      </c>
      <c r="M9" s="75">
        <f t="shared" si="4"/>
        <v>0</v>
      </c>
      <c r="N9" s="87" t="e">
        <f t="shared" si="5"/>
        <v>#DIV/0!</v>
      </c>
      <c r="O9" s="70"/>
      <c r="P9" s="69"/>
      <c r="Q9" s="71"/>
      <c r="R9" s="56"/>
      <c r="S9" s="55"/>
      <c r="T9" s="55"/>
    </row>
    <row r="10" spans="1:20" ht="20" customHeight="1" thickTop="1" thickBot="1" x14ac:dyDescent="0.35">
      <c r="A10" s="108"/>
      <c r="B10" s="72" t="s">
        <v>173</v>
      </c>
      <c r="C10" s="72"/>
      <c r="D10" s="59"/>
      <c r="E10" s="58"/>
      <c r="F10" s="59"/>
      <c r="G10" s="84"/>
      <c r="H10" s="86">
        <f t="shared" si="0"/>
        <v>0</v>
      </c>
      <c r="I10" s="74">
        <v>40</v>
      </c>
      <c r="J10" s="74">
        <f t="shared" si="1"/>
        <v>0</v>
      </c>
      <c r="K10" s="75">
        <f t="shared" si="2"/>
        <v>0</v>
      </c>
      <c r="L10" s="75">
        <f t="shared" si="3"/>
        <v>0</v>
      </c>
      <c r="M10" s="75">
        <f t="shared" si="4"/>
        <v>0</v>
      </c>
      <c r="N10" s="87" t="e">
        <f t="shared" si="5"/>
        <v>#DIV/0!</v>
      </c>
      <c r="O10" s="70"/>
      <c r="P10" s="69"/>
      <c r="Q10" s="71"/>
      <c r="R10" s="56"/>
      <c r="S10" s="55"/>
      <c r="T10" s="55"/>
    </row>
    <row r="11" spans="1:20" ht="20" customHeight="1" thickTop="1" thickBot="1" x14ac:dyDescent="0.35">
      <c r="A11" s="108"/>
      <c r="B11" s="58" t="s">
        <v>174</v>
      </c>
      <c r="C11" s="58"/>
      <c r="D11" s="59"/>
      <c r="E11" s="58"/>
      <c r="F11" s="59"/>
      <c r="G11" s="84"/>
      <c r="H11" s="86">
        <f t="shared" si="0"/>
        <v>0</v>
      </c>
      <c r="I11" s="74">
        <v>40</v>
      </c>
      <c r="J11" s="74">
        <f t="shared" si="1"/>
        <v>0</v>
      </c>
      <c r="K11" s="75">
        <f t="shared" si="2"/>
        <v>0</v>
      </c>
      <c r="L11" s="75">
        <f t="shared" si="3"/>
        <v>0</v>
      </c>
      <c r="M11" s="75">
        <f t="shared" si="4"/>
        <v>0</v>
      </c>
      <c r="N11" s="87" t="e">
        <f t="shared" si="5"/>
        <v>#DIV/0!</v>
      </c>
      <c r="O11" s="70"/>
      <c r="P11" s="69"/>
      <c r="Q11" s="71"/>
      <c r="R11" s="56"/>
      <c r="S11" s="55"/>
      <c r="T11" s="55"/>
    </row>
    <row r="12" spans="1:20" ht="20" customHeight="1" thickTop="1" thickBot="1" x14ac:dyDescent="0.35">
      <c r="A12" s="108"/>
      <c r="B12" s="72" t="s">
        <v>175</v>
      </c>
      <c r="C12" s="72"/>
      <c r="D12" s="59"/>
      <c r="E12" s="58"/>
      <c r="F12" s="59"/>
      <c r="G12" s="84"/>
      <c r="H12" s="86">
        <f t="shared" si="0"/>
        <v>0</v>
      </c>
      <c r="I12" s="74">
        <v>40</v>
      </c>
      <c r="J12" s="74">
        <f t="shared" si="1"/>
        <v>0</v>
      </c>
      <c r="K12" s="75">
        <f t="shared" si="2"/>
        <v>0</v>
      </c>
      <c r="L12" s="75">
        <f t="shared" si="3"/>
        <v>0</v>
      </c>
      <c r="M12" s="75">
        <f t="shared" si="4"/>
        <v>0</v>
      </c>
      <c r="N12" s="87" t="e">
        <f t="shared" si="5"/>
        <v>#DIV/0!</v>
      </c>
      <c r="O12" s="70"/>
      <c r="P12" s="69"/>
      <c r="Q12" s="71"/>
      <c r="R12" s="56"/>
      <c r="S12" s="55"/>
      <c r="T12" s="55"/>
    </row>
    <row r="13" spans="1:20" ht="20" customHeight="1" thickTop="1" thickBot="1" x14ac:dyDescent="0.35">
      <c r="A13" s="108"/>
      <c r="B13" s="58" t="s">
        <v>176</v>
      </c>
      <c r="C13" s="58"/>
      <c r="D13" s="59"/>
      <c r="E13" s="58"/>
      <c r="F13" s="59"/>
      <c r="G13" s="84"/>
      <c r="H13" s="86">
        <f t="shared" si="0"/>
        <v>0</v>
      </c>
      <c r="I13" s="74">
        <v>40</v>
      </c>
      <c r="J13" s="74">
        <f t="shared" si="1"/>
        <v>0</v>
      </c>
      <c r="K13" s="75">
        <f t="shared" si="2"/>
        <v>0</v>
      </c>
      <c r="L13" s="75">
        <f t="shared" si="3"/>
        <v>0</v>
      </c>
      <c r="M13" s="75">
        <f t="shared" si="4"/>
        <v>0</v>
      </c>
      <c r="N13" s="87" t="e">
        <f t="shared" si="5"/>
        <v>#DIV/0!</v>
      </c>
      <c r="O13" s="70"/>
      <c r="P13" s="69"/>
      <c r="Q13" s="71"/>
      <c r="R13" s="56"/>
      <c r="S13" s="55"/>
      <c r="T13" s="55"/>
    </row>
    <row r="14" spans="1:20" ht="20" customHeight="1" thickTop="1" thickBot="1" x14ac:dyDescent="0.35">
      <c r="A14" s="108"/>
      <c r="B14" s="72" t="s">
        <v>177</v>
      </c>
      <c r="C14" s="72"/>
      <c r="D14" s="59"/>
      <c r="E14" s="58"/>
      <c r="F14" s="59"/>
      <c r="G14" s="84"/>
      <c r="H14" s="86">
        <f t="shared" si="0"/>
        <v>0</v>
      </c>
      <c r="I14" s="74">
        <v>40</v>
      </c>
      <c r="J14" s="74">
        <f t="shared" si="1"/>
        <v>0</v>
      </c>
      <c r="K14" s="75">
        <f t="shared" si="2"/>
        <v>0</v>
      </c>
      <c r="L14" s="75">
        <f t="shared" si="3"/>
        <v>0</v>
      </c>
      <c r="M14" s="75">
        <f t="shared" si="4"/>
        <v>0</v>
      </c>
      <c r="N14" s="87" t="e">
        <f t="shared" si="5"/>
        <v>#DIV/0!</v>
      </c>
      <c r="O14" s="70"/>
      <c r="P14" s="69"/>
      <c r="Q14" s="71"/>
      <c r="R14" s="56"/>
      <c r="S14" s="55"/>
      <c r="T14" s="55"/>
    </row>
    <row r="15" spans="1:20" ht="20" customHeight="1" thickTop="1" thickBot="1" x14ac:dyDescent="0.35">
      <c r="A15" s="108"/>
      <c r="B15" s="58" t="s">
        <v>178</v>
      </c>
      <c r="C15" s="58"/>
      <c r="D15" s="59"/>
      <c r="E15" s="60"/>
      <c r="F15" s="59"/>
      <c r="G15" s="84"/>
      <c r="H15" s="86">
        <f t="shared" si="0"/>
        <v>0</v>
      </c>
      <c r="I15" s="74">
        <v>40</v>
      </c>
      <c r="J15" s="74">
        <f t="shared" si="1"/>
        <v>0</v>
      </c>
      <c r="K15" s="75">
        <f t="shared" si="2"/>
        <v>0</v>
      </c>
      <c r="L15" s="75">
        <f t="shared" si="3"/>
        <v>0</v>
      </c>
      <c r="M15" s="75">
        <f t="shared" si="4"/>
        <v>0</v>
      </c>
      <c r="N15" s="87" t="e">
        <f t="shared" si="5"/>
        <v>#DIV/0!</v>
      </c>
      <c r="O15" s="70"/>
      <c r="P15" s="69"/>
      <c r="Q15" s="71"/>
      <c r="R15" s="56"/>
      <c r="S15" s="55"/>
      <c r="T15" s="55"/>
    </row>
    <row r="16" spans="1:20" ht="20" customHeight="1" thickTop="1" thickBot="1" x14ac:dyDescent="0.35">
      <c r="A16" s="109"/>
      <c r="B16" s="72" t="s">
        <v>179</v>
      </c>
      <c r="C16" s="72"/>
      <c r="D16" s="59"/>
      <c r="E16" s="58"/>
      <c r="F16" s="59"/>
      <c r="G16" s="84"/>
      <c r="H16" s="86">
        <f t="shared" si="0"/>
        <v>0</v>
      </c>
      <c r="I16" s="74">
        <v>40</v>
      </c>
      <c r="J16" s="74">
        <f t="shared" si="1"/>
        <v>0</v>
      </c>
      <c r="K16" s="75">
        <f t="shared" si="2"/>
        <v>0</v>
      </c>
      <c r="L16" s="75">
        <f t="shared" si="3"/>
        <v>0</v>
      </c>
      <c r="M16" s="75">
        <f t="shared" si="4"/>
        <v>0</v>
      </c>
      <c r="N16" s="87" t="e">
        <f t="shared" si="5"/>
        <v>#DIV/0!</v>
      </c>
      <c r="O16" s="70"/>
      <c r="P16" s="69"/>
      <c r="Q16" s="71"/>
      <c r="R16" s="56"/>
      <c r="S16" s="55"/>
      <c r="T16" s="55"/>
    </row>
    <row r="17" spans="1:20" ht="20" customHeight="1" thickTop="1" thickBot="1" x14ac:dyDescent="0.35">
      <c r="A17" s="110"/>
      <c r="B17" s="58" t="s">
        <v>180</v>
      </c>
      <c r="C17" s="58"/>
      <c r="D17" s="59"/>
      <c r="E17" s="58"/>
      <c r="F17" s="59"/>
      <c r="G17" s="84"/>
      <c r="H17" s="86">
        <f t="shared" si="0"/>
        <v>0</v>
      </c>
      <c r="I17" s="74">
        <v>40</v>
      </c>
      <c r="J17" s="74">
        <f t="shared" si="1"/>
        <v>0</v>
      </c>
      <c r="K17" s="75">
        <f t="shared" si="2"/>
        <v>0</v>
      </c>
      <c r="L17" s="75">
        <f t="shared" si="3"/>
        <v>0</v>
      </c>
      <c r="M17" s="75">
        <f t="shared" si="4"/>
        <v>0</v>
      </c>
      <c r="N17" s="87" t="e">
        <f t="shared" si="5"/>
        <v>#DIV/0!</v>
      </c>
      <c r="O17" s="70"/>
      <c r="P17" s="69"/>
      <c r="Q17" s="71"/>
      <c r="R17" s="56"/>
      <c r="S17" s="55"/>
      <c r="T17" s="55"/>
    </row>
    <row r="18" spans="1:20" ht="14.4" customHeight="1" thickTop="1" thickBot="1" x14ac:dyDescent="0.35">
      <c r="A18" s="78"/>
      <c r="B18" s="79"/>
      <c r="C18" s="145"/>
      <c r="D18" s="80"/>
      <c r="E18" s="146"/>
      <c r="F18" s="146"/>
      <c r="G18" s="147"/>
      <c r="H18" s="81"/>
      <c r="I18" s="81"/>
      <c r="J18" s="82"/>
      <c r="K18" s="81"/>
      <c r="L18" s="81"/>
      <c r="M18" s="81"/>
      <c r="N18" s="81"/>
      <c r="O18" s="70"/>
      <c r="P18" s="69"/>
      <c r="Q18" s="71"/>
      <c r="R18" s="56"/>
      <c r="S18" s="55"/>
      <c r="T18" s="55"/>
    </row>
    <row r="19" spans="1:20" ht="20" customHeight="1" thickBot="1" x14ac:dyDescent="0.35">
      <c r="A19" s="108" t="s">
        <v>211</v>
      </c>
      <c r="B19" s="72" t="s">
        <v>169</v>
      </c>
      <c r="C19" s="72"/>
      <c r="D19" s="73"/>
      <c r="E19" s="72"/>
      <c r="F19" s="73"/>
      <c r="G19" s="83"/>
      <c r="H19" s="86">
        <f t="shared" si="0"/>
        <v>0</v>
      </c>
      <c r="I19" s="74">
        <v>13</v>
      </c>
      <c r="J19" s="74">
        <f>E19*0.7</f>
        <v>0</v>
      </c>
      <c r="K19" s="75">
        <f t="shared" si="2"/>
        <v>0</v>
      </c>
      <c r="L19" s="75">
        <f t="shared" si="3"/>
        <v>0</v>
      </c>
      <c r="M19" s="75">
        <f t="shared" si="4"/>
        <v>0</v>
      </c>
      <c r="N19" s="87" t="e">
        <f t="shared" si="5"/>
        <v>#DIV/0!</v>
      </c>
      <c r="O19" s="70"/>
      <c r="P19" s="69"/>
      <c r="Q19" s="71"/>
      <c r="R19" s="56"/>
      <c r="S19" s="55"/>
      <c r="T19" s="55"/>
    </row>
    <row r="20" spans="1:20" ht="20" customHeight="1" thickTop="1" thickBot="1" x14ac:dyDescent="0.35">
      <c r="A20" s="108"/>
      <c r="B20" s="58" t="s">
        <v>170</v>
      </c>
      <c r="C20" s="58"/>
      <c r="D20" s="59"/>
      <c r="E20" s="58"/>
      <c r="F20" s="59"/>
      <c r="G20" s="84"/>
      <c r="H20" s="86">
        <f t="shared" si="0"/>
        <v>0</v>
      </c>
      <c r="I20" s="74">
        <v>13</v>
      </c>
      <c r="J20" s="74">
        <f t="shared" ref="J20:J24" si="6">E20*0.7</f>
        <v>0</v>
      </c>
      <c r="K20" s="75">
        <f t="shared" si="2"/>
        <v>0</v>
      </c>
      <c r="L20" s="75">
        <f t="shared" si="3"/>
        <v>0</v>
      </c>
      <c r="M20" s="75">
        <f t="shared" si="4"/>
        <v>0</v>
      </c>
      <c r="N20" s="87" t="e">
        <f t="shared" si="5"/>
        <v>#DIV/0!</v>
      </c>
      <c r="O20" s="70"/>
      <c r="P20" s="69"/>
      <c r="Q20" s="71"/>
      <c r="R20" s="56"/>
      <c r="S20" s="55"/>
      <c r="T20" s="55"/>
    </row>
    <row r="21" spans="1:20" ht="20" customHeight="1" thickTop="1" thickBot="1" x14ac:dyDescent="0.35">
      <c r="A21" s="108"/>
      <c r="B21" s="72" t="s">
        <v>171</v>
      </c>
      <c r="C21" s="72"/>
      <c r="D21" s="59"/>
      <c r="E21" s="58"/>
      <c r="F21" s="59"/>
      <c r="G21" s="84"/>
      <c r="H21" s="86">
        <f t="shared" si="0"/>
        <v>0</v>
      </c>
      <c r="I21" s="74">
        <v>13</v>
      </c>
      <c r="J21" s="74">
        <f t="shared" si="6"/>
        <v>0</v>
      </c>
      <c r="K21" s="75">
        <f t="shared" si="2"/>
        <v>0</v>
      </c>
      <c r="L21" s="75">
        <f t="shared" si="3"/>
        <v>0</v>
      </c>
      <c r="M21" s="75">
        <f t="shared" si="4"/>
        <v>0</v>
      </c>
      <c r="N21" s="87" t="e">
        <f t="shared" si="5"/>
        <v>#DIV/0!</v>
      </c>
      <c r="O21" s="70"/>
      <c r="P21" s="69"/>
      <c r="Q21" s="71"/>
      <c r="R21" s="56"/>
      <c r="S21" s="55"/>
      <c r="T21" s="55"/>
    </row>
    <row r="22" spans="1:20" ht="20" customHeight="1" thickTop="1" thickBot="1" x14ac:dyDescent="0.35">
      <c r="A22" s="108"/>
      <c r="B22" s="58" t="s">
        <v>172</v>
      </c>
      <c r="C22" s="58"/>
      <c r="D22" s="59"/>
      <c r="E22" s="58"/>
      <c r="F22" s="59"/>
      <c r="G22" s="84"/>
      <c r="H22" s="86">
        <f t="shared" si="0"/>
        <v>0</v>
      </c>
      <c r="I22" s="74">
        <v>13</v>
      </c>
      <c r="J22" s="74">
        <f t="shared" si="6"/>
        <v>0</v>
      </c>
      <c r="K22" s="75">
        <f t="shared" si="2"/>
        <v>0</v>
      </c>
      <c r="L22" s="75">
        <f t="shared" si="3"/>
        <v>0</v>
      </c>
      <c r="M22" s="75">
        <f t="shared" si="4"/>
        <v>0</v>
      </c>
      <c r="N22" s="87" t="e">
        <f t="shared" si="5"/>
        <v>#DIV/0!</v>
      </c>
      <c r="O22" s="70"/>
      <c r="P22" s="69"/>
      <c r="Q22" s="71"/>
      <c r="R22" s="56"/>
      <c r="S22" s="55"/>
      <c r="T22" s="55"/>
    </row>
    <row r="23" spans="1:20" ht="20" customHeight="1" thickTop="1" thickBot="1" x14ac:dyDescent="0.35">
      <c r="A23" s="108"/>
      <c r="B23" s="72" t="s">
        <v>173</v>
      </c>
      <c r="C23" s="72"/>
      <c r="D23" s="59"/>
      <c r="E23" s="58"/>
      <c r="F23" s="59"/>
      <c r="G23" s="84"/>
      <c r="H23" s="86">
        <f t="shared" si="0"/>
        <v>0</v>
      </c>
      <c r="I23" s="74">
        <v>13</v>
      </c>
      <c r="J23" s="74">
        <f t="shared" si="6"/>
        <v>0</v>
      </c>
      <c r="K23" s="75">
        <f t="shared" si="2"/>
        <v>0</v>
      </c>
      <c r="L23" s="75">
        <f t="shared" si="3"/>
        <v>0</v>
      </c>
      <c r="M23" s="75">
        <f t="shared" si="4"/>
        <v>0</v>
      </c>
      <c r="N23" s="87" t="e">
        <f t="shared" si="5"/>
        <v>#DIV/0!</v>
      </c>
      <c r="O23" s="70"/>
      <c r="P23" s="69"/>
      <c r="Q23" s="71"/>
      <c r="R23" s="56"/>
      <c r="S23" s="55"/>
      <c r="T23" s="55"/>
    </row>
    <row r="24" spans="1:20" ht="20" customHeight="1" thickTop="1" thickBot="1" x14ac:dyDescent="0.35">
      <c r="A24" s="108"/>
      <c r="B24" s="77" t="s">
        <v>174</v>
      </c>
      <c r="C24" s="77"/>
      <c r="D24" s="59"/>
      <c r="E24" s="58"/>
      <c r="F24" s="104"/>
      <c r="G24" s="84"/>
      <c r="H24" s="86">
        <f t="shared" si="0"/>
        <v>0</v>
      </c>
      <c r="I24" s="74">
        <v>13</v>
      </c>
      <c r="J24" s="74">
        <f t="shared" si="6"/>
        <v>0</v>
      </c>
      <c r="K24" s="99">
        <f t="shared" si="2"/>
        <v>0</v>
      </c>
      <c r="L24" s="99">
        <f t="shared" si="3"/>
        <v>0</v>
      </c>
      <c r="M24" s="99">
        <f t="shared" si="4"/>
        <v>0</v>
      </c>
      <c r="N24" s="100" t="e">
        <f t="shared" si="5"/>
        <v>#DIV/0!</v>
      </c>
      <c r="O24" s="70"/>
      <c r="P24" s="69"/>
      <c r="Q24" s="71"/>
      <c r="R24" s="56"/>
      <c r="S24" s="55"/>
      <c r="T24" s="55"/>
    </row>
    <row r="25" spans="1:20" ht="20" customHeight="1" thickTop="1" thickBot="1" x14ac:dyDescent="0.35">
      <c r="A25" s="66"/>
      <c r="B25" s="76" t="s">
        <v>183</v>
      </c>
      <c r="C25" s="85"/>
      <c r="D25" s="74"/>
      <c r="E25" s="74"/>
      <c r="F25" s="105">
        <f>SUM(F6:F24)</f>
        <v>0</v>
      </c>
      <c r="G25" s="103"/>
      <c r="H25" s="74"/>
      <c r="I25" s="74"/>
      <c r="J25" s="64"/>
      <c r="K25" s="101">
        <f>SUM(K6:K24)</f>
        <v>0</v>
      </c>
      <c r="L25" s="101">
        <f>SUM(L6:L24)</f>
        <v>0</v>
      </c>
      <c r="M25" s="101">
        <f>SUM(M6:M24)</f>
        <v>0</v>
      </c>
      <c r="N25" s="102" t="e">
        <f>M25/K25</f>
        <v>#DIV/0!</v>
      </c>
      <c r="O25" s="70"/>
      <c r="P25" s="69"/>
      <c r="Q25" s="71"/>
      <c r="R25" s="56"/>
      <c r="S25" s="55"/>
      <c r="T25" s="55"/>
    </row>
    <row r="26" spans="1:20" ht="14.4" customHeight="1" thickTop="1" x14ac:dyDescent="0.3">
      <c r="A26" s="66"/>
      <c r="B26" s="67"/>
      <c r="C26" s="67"/>
      <c r="D26" s="68"/>
      <c r="E26" s="65"/>
      <c r="F26" s="65"/>
      <c r="G26" s="65"/>
      <c r="H26" s="65"/>
      <c r="I26" s="65"/>
      <c r="J26" s="69"/>
      <c r="K26" s="70"/>
      <c r="L26" s="70"/>
      <c r="M26" s="70"/>
      <c r="N26" s="70"/>
      <c r="O26" s="70"/>
      <c r="P26" s="69"/>
      <c r="Q26" s="71"/>
      <c r="R26" s="56"/>
      <c r="S26" s="55"/>
      <c r="T26" s="55"/>
    </row>
    <row r="27" spans="1:20" ht="14.4" customHeight="1" x14ac:dyDescent="0.3">
      <c r="A27" s="66"/>
      <c r="B27" s="67"/>
      <c r="C27" s="67"/>
      <c r="D27" s="68"/>
      <c r="E27" s="65"/>
      <c r="F27" s="65"/>
      <c r="G27" s="65"/>
      <c r="H27" s="65"/>
      <c r="I27" s="65"/>
      <c r="J27" s="69"/>
      <c r="K27" s="70"/>
      <c r="L27" s="70"/>
      <c r="M27" s="70"/>
      <c r="N27" s="70"/>
      <c r="O27" s="70"/>
      <c r="P27" s="69"/>
      <c r="Q27" s="71"/>
      <c r="R27" s="56"/>
      <c r="S27" s="55"/>
      <c r="T27" s="55"/>
    </row>
    <row r="28" spans="1:20" ht="14.4" customHeight="1" x14ac:dyDescent="0.3">
      <c r="A28" s="66"/>
      <c r="B28" s="67"/>
      <c r="C28" s="67"/>
      <c r="D28" s="68"/>
      <c r="E28" s="65"/>
      <c r="F28" s="65"/>
      <c r="G28" s="65"/>
      <c r="H28" s="65"/>
      <c r="I28" s="65"/>
      <c r="J28" s="69"/>
      <c r="K28" s="70"/>
      <c r="L28" s="70"/>
      <c r="M28" s="70"/>
      <c r="N28" s="70"/>
      <c r="O28" s="70"/>
      <c r="P28" s="69"/>
      <c r="Q28" s="71"/>
      <c r="R28" s="56"/>
      <c r="S28" s="55"/>
      <c r="T28" s="55"/>
    </row>
    <row r="29" spans="1:20" ht="14.4" customHeight="1" x14ac:dyDescent="0.3">
      <c r="A29" s="66"/>
      <c r="B29" s="67"/>
      <c r="C29" s="67"/>
      <c r="D29" s="68"/>
      <c r="E29" s="65"/>
      <c r="F29" s="65"/>
      <c r="G29" s="65"/>
      <c r="H29" s="65"/>
      <c r="I29" s="65"/>
      <c r="J29" s="69"/>
      <c r="K29" s="70"/>
      <c r="L29" s="70"/>
      <c r="M29" s="70"/>
      <c r="N29" s="70"/>
      <c r="O29" s="70"/>
      <c r="P29" s="69"/>
      <c r="Q29" s="71"/>
      <c r="R29" s="56"/>
      <c r="S29" s="55"/>
      <c r="T29" s="55"/>
    </row>
    <row r="30" spans="1:20" ht="14.4" customHeight="1" x14ac:dyDescent="0.3">
      <c r="K30" s="57"/>
      <c r="L30" s="57"/>
      <c r="M30" s="57"/>
      <c r="N30" s="57"/>
      <c r="O30" s="57"/>
      <c r="T30" s="55"/>
    </row>
    <row r="31" spans="1:20" ht="14.4" customHeight="1" x14ac:dyDescent="0.3">
      <c r="K31" s="57"/>
      <c r="L31" s="57"/>
      <c r="M31" s="57"/>
      <c r="N31" s="57"/>
      <c r="O31" s="57"/>
      <c r="T31" s="55"/>
    </row>
    <row r="32" spans="1:20" ht="14.4" customHeight="1" x14ac:dyDescent="0.3">
      <c r="K32" s="57"/>
      <c r="L32" s="57"/>
      <c r="M32" s="57"/>
      <c r="N32" s="57"/>
      <c r="O32" s="57"/>
      <c r="T32" s="55"/>
    </row>
    <row r="33" spans="11:20" ht="14.4" customHeight="1" x14ac:dyDescent="0.3">
      <c r="K33" s="57"/>
      <c r="L33" s="57"/>
      <c r="M33" s="57"/>
      <c r="N33" s="57"/>
      <c r="O33" s="57"/>
      <c r="T33" s="55"/>
    </row>
    <row r="34" spans="11:20" ht="14.4" customHeight="1" x14ac:dyDescent="0.3">
      <c r="T34" s="55"/>
    </row>
  </sheetData>
  <sheetProtection algorithmName="SHA-512" hashValue="OoQw8hfFtGvpoDEPhHxj26OU6GY3Ic8a7T9DRoCfdoKeDMLlQ6mxCcAFtQdFfvN27pB3SzgrWnogGM1GJQSE6g==" saltValue="LojkNHkm2J7UzER1D6Oo0g==" spinCount="100000" sheet="1" objects="1" scenarios="1"/>
  <dataConsolidate/>
  <mergeCells count="3">
    <mergeCell ref="A1:Q1"/>
    <mergeCell ref="A6:A17"/>
    <mergeCell ref="A19:A24"/>
  </mergeCells>
  <pageMargins left="0.7" right="0.7" top="0.78740157499999996" bottom="0.78740157499999996"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70CA6-13D3-498D-A3B6-BDF4FA08F77A}">
  <sheetPr>
    <tabColor rgb="FFFFFF00"/>
    <pageSetUpPr fitToPage="1"/>
  </sheetPr>
  <dimension ref="A1:T11"/>
  <sheetViews>
    <sheetView showGridLines="0" zoomScale="70" zoomScaleNormal="70" workbookViewId="0">
      <selection activeCell="G7" sqref="G7"/>
    </sheetView>
  </sheetViews>
  <sheetFormatPr baseColWidth="10" defaultColWidth="11.54296875" defaultRowHeight="165.65" customHeight="1" x14ac:dyDescent="0.3"/>
  <cols>
    <col min="1" max="1" width="9.36328125" style="54" customWidth="1"/>
    <col min="2" max="15" width="15.6328125" style="54" customWidth="1"/>
    <col min="16" max="17" width="20.6328125" style="54" customWidth="1"/>
    <col min="18" max="16384" width="11.54296875" style="54"/>
  </cols>
  <sheetData>
    <row r="1" spans="1:20" ht="191" customHeight="1" thickBot="1" x14ac:dyDescent="0.35">
      <c r="A1" s="111" t="s">
        <v>188</v>
      </c>
      <c r="B1" s="112"/>
      <c r="C1" s="112"/>
      <c r="D1" s="112"/>
      <c r="E1" s="112"/>
      <c r="F1" s="112"/>
      <c r="G1" s="112"/>
      <c r="H1" s="112"/>
      <c r="I1" s="112"/>
      <c r="J1" s="112"/>
      <c r="K1" s="112"/>
      <c r="L1" s="112"/>
      <c r="M1" s="112"/>
      <c r="N1" s="112"/>
      <c r="O1" s="112"/>
      <c r="P1" s="112"/>
      <c r="Q1" s="113"/>
    </row>
    <row r="2" spans="1:20" ht="14.4" customHeight="1" x14ac:dyDescent="0.3">
      <c r="A2" s="66"/>
      <c r="B2" s="67"/>
      <c r="C2" s="67"/>
      <c r="D2" s="68"/>
      <c r="E2" s="65"/>
      <c r="F2" s="65"/>
      <c r="G2" s="65"/>
      <c r="H2" s="65"/>
      <c r="I2" s="65"/>
      <c r="J2" s="69"/>
      <c r="K2" s="70"/>
      <c r="L2" s="70"/>
      <c r="M2" s="70"/>
      <c r="N2" s="70"/>
      <c r="O2" s="70"/>
      <c r="P2" s="69"/>
      <c r="Q2" s="71"/>
      <c r="R2" s="56"/>
      <c r="S2" s="55"/>
      <c r="T2" s="55"/>
    </row>
    <row r="3" spans="1:20" ht="14" customHeight="1" x14ac:dyDescent="0.3">
      <c r="A3" s="90"/>
      <c r="C3" s="91"/>
      <c r="D3" s="92"/>
      <c r="E3" s="93"/>
      <c r="F3" s="93"/>
      <c r="G3" s="93"/>
      <c r="H3" s="93"/>
      <c r="I3" s="93"/>
      <c r="J3" s="94"/>
      <c r="K3" s="95"/>
      <c r="L3" s="95"/>
      <c r="M3" s="95"/>
      <c r="N3" s="95"/>
      <c r="O3" s="70"/>
      <c r="P3" s="69"/>
      <c r="Q3" s="71"/>
      <c r="R3" s="56"/>
      <c r="S3" s="55"/>
      <c r="T3" s="55"/>
    </row>
    <row r="4" spans="1:20" ht="14" customHeight="1" x14ac:dyDescent="0.3">
      <c r="A4" s="96" t="s">
        <v>212</v>
      </c>
      <c r="B4" s="91"/>
      <c r="C4" s="96"/>
      <c r="D4" s="96"/>
      <c r="E4" s="96"/>
      <c r="F4" s="96"/>
      <c r="G4" s="96"/>
      <c r="H4" s="96"/>
      <c r="I4" s="96"/>
      <c r="J4" s="96"/>
      <c r="K4" s="97"/>
      <c r="L4" s="97"/>
      <c r="M4" s="97"/>
      <c r="N4" s="97"/>
      <c r="O4" s="57"/>
      <c r="T4" s="55"/>
    </row>
    <row r="5" spans="1:20" ht="14" customHeight="1" thickBot="1" x14ac:dyDescent="0.35">
      <c r="A5" s="96"/>
      <c r="B5" s="96"/>
      <c r="C5" s="96"/>
      <c r="D5" s="96"/>
      <c r="E5" s="96"/>
      <c r="F5" s="96"/>
      <c r="G5" s="96"/>
      <c r="H5" s="96"/>
      <c r="I5" s="96"/>
      <c r="J5" s="96"/>
      <c r="K5" s="97"/>
      <c r="L5" s="97"/>
      <c r="M5" s="97"/>
      <c r="N5" s="97"/>
      <c r="O5" s="57"/>
      <c r="T5" s="55"/>
    </row>
    <row r="6" spans="1:20" ht="71" customHeight="1" thickBot="1" x14ac:dyDescent="0.35">
      <c r="A6" s="96"/>
      <c r="B6" s="98" t="s">
        <v>185</v>
      </c>
      <c r="C6" s="98" t="s">
        <v>192</v>
      </c>
      <c r="D6" s="98" t="s">
        <v>191</v>
      </c>
      <c r="E6" s="98" t="s">
        <v>182</v>
      </c>
      <c r="F6" s="74" t="s">
        <v>193</v>
      </c>
      <c r="G6" s="74" t="s">
        <v>184</v>
      </c>
      <c r="H6" s="74" t="s">
        <v>217</v>
      </c>
      <c r="I6" s="98" t="s">
        <v>186</v>
      </c>
      <c r="J6" s="98" t="s">
        <v>187</v>
      </c>
      <c r="K6" s="98" t="s">
        <v>181</v>
      </c>
      <c r="L6" s="98" t="s">
        <v>168</v>
      </c>
      <c r="O6" s="57"/>
      <c r="T6" s="55"/>
    </row>
    <row r="7" spans="1:20" ht="30" customHeight="1" thickTop="1" thickBot="1" x14ac:dyDescent="0.35">
      <c r="A7" s="98" t="s">
        <v>189</v>
      </c>
      <c r="B7" s="59"/>
      <c r="C7" s="59"/>
      <c r="D7" s="59"/>
      <c r="E7" s="84"/>
      <c r="F7" s="86">
        <f>C7-(E7*C7)</f>
        <v>0</v>
      </c>
      <c r="G7" s="74">
        <f>IF(C7&gt;1500000,7,12)</f>
        <v>12</v>
      </c>
      <c r="H7" s="86">
        <f>(IF(D7&gt;1500000,0.7,0.8))*C7</f>
        <v>0</v>
      </c>
      <c r="I7" s="75">
        <f>F7*B7/100</f>
        <v>0</v>
      </c>
      <c r="J7" s="75">
        <f>(G7*H7+((F7-H7)*B7))/100</f>
        <v>0</v>
      </c>
      <c r="K7" s="75">
        <f>I7-J7</f>
        <v>0</v>
      </c>
      <c r="L7" s="87" t="e">
        <f>K7/I7</f>
        <v>#DIV/0!</v>
      </c>
      <c r="O7" s="57"/>
      <c r="T7" s="55"/>
    </row>
    <row r="8" spans="1:20" ht="30" customHeight="1" thickTop="1" thickBot="1" x14ac:dyDescent="0.35">
      <c r="A8" s="98" t="s">
        <v>190</v>
      </c>
      <c r="B8" s="59"/>
      <c r="C8" s="59"/>
      <c r="D8" s="59"/>
      <c r="E8" s="84"/>
      <c r="F8" s="86">
        <f t="shared" ref="F8:F9" si="0">C8-(E8*C8)</f>
        <v>0</v>
      </c>
      <c r="G8" s="74">
        <f>IF(C8&gt;1500000,7.5,9.5)</f>
        <v>9.5</v>
      </c>
      <c r="H8" s="86">
        <f t="shared" ref="H8" si="1">(IF(D8&gt;1500000,0.7,0.8))*C8</f>
        <v>0</v>
      </c>
      <c r="I8" s="75">
        <f t="shared" ref="I8:I9" si="2">F8*B8/100</f>
        <v>0</v>
      </c>
      <c r="J8" s="75">
        <f t="shared" ref="J8:J9" si="3">(G8*H8+((F8-H8)*B8))/100</f>
        <v>0</v>
      </c>
      <c r="K8" s="75">
        <f t="shared" ref="K8:K9" si="4">I8-J8</f>
        <v>0</v>
      </c>
      <c r="L8" s="87" t="e">
        <f t="shared" ref="L8:L10" si="5">K8/I8</f>
        <v>#DIV/0!</v>
      </c>
      <c r="T8" s="55"/>
    </row>
    <row r="9" spans="1:20" ht="30" customHeight="1" thickTop="1" thickBot="1" x14ac:dyDescent="0.35">
      <c r="A9" s="98" t="s">
        <v>19</v>
      </c>
      <c r="B9" s="59"/>
      <c r="C9" s="59"/>
      <c r="D9" s="104"/>
      <c r="E9" s="84"/>
      <c r="F9" s="86">
        <f t="shared" si="0"/>
        <v>0</v>
      </c>
      <c r="G9" s="74">
        <f>IF(C9&gt;30000,13,40)</f>
        <v>40</v>
      </c>
      <c r="H9" s="86">
        <f>(IF(D9&gt;30000,0.7,0.8))*C9</f>
        <v>0</v>
      </c>
      <c r="I9" s="99">
        <f t="shared" si="2"/>
        <v>0</v>
      </c>
      <c r="J9" s="99">
        <f t="shared" si="3"/>
        <v>0</v>
      </c>
      <c r="K9" s="99">
        <f t="shared" si="4"/>
        <v>0</v>
      </c>
      <c r="L9" s="100" t="e">
        <f t="shared" si="5"/>
        <v>#DIV/0!</v>
      </c>
    </row>
    <row r="10" spans="1:20" ht="24.5" customHeight="1" thickTop="1" thickBot="1" x14ac:dyDescent="0.35">
      <c r="A10" s="76" t="s">
        <v>194</v>
      </c>
      <c r="B10" s="85"/>
      <c r="C10" s="74"/>
      <c r="D10" s="105">
        <f>SUM(D7:D9)</f>
        <v>0</v>
      </c>
      <c r="E10" s="103"/>
      <c r="F10" s="74"/>
      <c r="G10" s="74"/>
      <c r="H10" s="74"/>
      <c r="I10" s="101">
        <f>SUM(I7:I9)</f>
        <v>0</v>
      </c>
      <c r="J10" s="101">
        <f t="shared" ref="J10:K10" si="6">SUM(J7:J9)</f>
        <v>0</v>
      </c>
      <c r="K10" s="101">
        <f t="shared" si="6"/>
        <v>0</v>
      </c>
      <c r="L10" s="102" t="e">
        <f t="shared" si="5"/>
        <v>#DIV/0!</v>
      </c>
    </row>
    <row r="11" spans="1:20" ht="165.65" customHeight="1" thickTop="1" x14ac:dyDescent="0.3"/>
  </sheetData>
  <sheetProtection algorithmName="SHA-512" hashValue="kLdJnggEkfp8xXAmkNSZWnMl0heEl8C5PZJCwqN3/9XtBlacFLbjP2oxXyY2aAnv+9Aaegt44XSDLG1ReLKqkQ==" saltValue="x7eEVucRmp/6iGFFc+1SYw==" spinCount="100000" sheet="1" objects="1" scenarios="1"/>
  <dataConsolidate/>
  <mergeCells count="1">
    <mergeCell ref="A1:Q1"/>
  </mergeCells>
  <pageMargins left="0.7" right="0.7" top="0.78740157499999996" bottom="0.78740157499999996" header="0.3" footer="0.3"/>
  <pageSetup paperSize="9"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7A568-146F-4638-8641-474FE63F245B}">
  <sheetPr>
    <tabColor rgb="FF92D050"/>
    <pageSetUpPr fitToPage="1"/>
  </sheetPr>
  <dimension ref="A1:T34"/>
  <sheetViews>
    <sheetView showGridLines="0" topLeftCell="A3" zoomScale="70" zoomScaleNormal="70" workbookViewId="0">
      <selection activeCell="G4" sqref="G4"/>
    </sheetView>
  </sheetViews>
  <sheetFormatPr baseColWidth="10" defaultColWidth="11.54296875" defaultRowHeight="165.65" customHeight="1" x14ac:dyDescent="0.3"/>
  <cols>
    <col min="1" max="1" width="9.36328125" style="54" customWidth="1"/>
    <col min="2" max="15" width="15.6328125" style="54" customWidth="1"/>
    <col min="16" max="17" width="20.6328125" style="54" customWidth="1"/>
    <col min="18" max="16384" width="11.54296875" style="54"/>
  </cols>
  <sheetData>
    <row r="1" spans="1:20" ht="191" customHeight="1" thickBot="1" x14ac:dyDescent="0.35">
      <c r="A1" s="111" t="s">
        <v>188</v>
      </c>
      <c r="B1" s="112"/>
      <c r="C1" s="112"/>
      <c r="D1" s="112"/>
      <c r="E1" s="112"/>
      <c r="F1" s="112"/>
      <c r="G1" s="112"/>
      <c r="H1" s="112"/>
      <c r="I1" s="112"/>
      <c r="J1" s="112"/>
      <c r="K1" s="112"/>
      <c r="L1" s="112"/>
      <c r="M1" s="112"/>
      <c r="N1" s="112"/>
      <c r="O1" s="112"/>
      <c r="P1" s="112"/>
      <c r="Q1" s="113"/>
    </row>
    <row r="2" spans="1:20" ht="14.4" customHeight="1" x14ac:dyDescent="0.3">
      <c r="A2" s="66"/>
      <c r="B2" s="67"/>
      <c r="C2" s="67"/>
      <c r="D2" s="68"/>
      <c r="E2" s="65"/>
      <c r="F2" s="65"/>
      <c r="G2" s="65"/>
      <c r="H2" s="65"/>
      <c r="I2" s="65"/>
      <c r="J2" s="69"/>
      <c r="K2" s="70"/>
      <c r="L2" s="70"/>
      <c r="M2" s="70"/>
      <c r="N2" s="70"/>
      <c r="O2" s="70"/>
      <c r="P2" s="69"/>
      <c r="Q2" s="71"/>
      <c r="R2" s="56"/>
      <c r="S2" s="55"/>
      <c r="T2" s="55"/>
    </row>
    <row r="3" spans="1:20" ht="14.4" customHeight="1" x14ac:dyDescent="0.3">
      <c r="A3" s="66"/>
      <c r="B3" s="67"/>
      <c r="C3" s="67"/>
      <c r="D3" s="68"/>
      <c r="E3" s="65"/>
      <c r="F3" s="65"/>
      <c r="G3" s="65"/>
      <c r="H3" s="65"/>
      <c r="I3" s="65"/>
      <c r="J3" s="69"/>
      <c r="K3" s="70"/>
      <c r="L3" s="70"/>
      <c r="M3" s="70"/>
      <c r="N3" s="70"/>
      <c r="O3" s="70"/>
      <c r="P3" s="69"/>
      <c r="Q3" s="71"/>
      <c r="R3" s="56"/>
      <c r="S3" s="55"/>
      <c r="T3" s="55"/>
    </row>
    <row r="4" spans="1:20" ht="14.4" customHeight="1" thickBot="1" x14ac:dyDescent="0.35">
      <c r="A4" s="66"/>
      <c r="B4" s="67"/>
      <c r="C4" s="67"/>
      <c r="D4" s="68"/>
      <c r="E4" s="65"/>
      <c r="F4" s="65"/>
      <c r="G4" s="65"/>
      <c r="H4" s="65"/>
      <c r="I4" s="65"/>
      <c r="J4" s="69"/>
      <c r="K4" s="70"/>
      <c r="L4" s="70"/>
      <c r="M4" s="70"/>
      <c r="N4" s="70"/>
      <c r="O4" s="70"/>
      <c r="P4" s="69"/>
      <c r="Q4" s="71"/>
      <c r="R4" s="56"/>
      <c r="S4" s="55"/>
      <c r="T4" s="55"/>
    </row>
    <row r="5" spans="1:20" ht="80.5" customHeight="1" thickBot="1" x14ac:dyDescent="0.35">
      <c r="A5" s="66"/>
      <c r="B5" s="63" t="s">
        <v>195</v>
      </c>
      <c r="C5" s="63" t="s">
        <v>196</v>
      </c>
      <c r="D5" s="63" t="s">
        <v>197</v>
      </c>
      <c r="E5" s="63" t="s">
        <v>198</v>
      </c>
      <c r="F5" s="63" t="s">
        <v>199</v>
      </c>
      <c r="G5" s="63" t="s">
        <v>200</v>
      </c>
      <c r="H5" s="63" t="s">
        <v>203</v>
      </c>
      <c r="I5" s="63" t="s">
        <v>204</v>
      </c>
      <c r="J5" s="63" t="s">
        <v>205</v>
      </c>
      <c r="K5" s="63" t="s">
        <v>206</v>
      </c>
      <c r="L5" s="63" t="s">
        <v>207</v>
      </c>
      <c r="M5" s="63" t="s">
        <v>208</v>
      </c>
      <c r="N5" s="63" t="s">
        <v>209</v>
      </c>
      <c r="O5" s="70"/>
      <c r="P5" s="69"/>
      <c r="Q5" s="71"/>
      <c r="R5" s="56"/>
      <c r="S5" s="55"/>
      <c r="T5" s="55"/>
    </row>
    <row r="6" spans="1:20" ht="20" customHeight="1" thickBot="1" x14ac:dyDescent="0.35">
      <c r="A6" s="108" t="s">
        <v>201</v>
      </c>
      <c r="B6" s="72" t="s">
        <v>169</v>
      </c>
      <c r="C6" s="72">
        <v>20</v>
      </c>
      <c r="D6" s="73">
        <v>5</v>
      </c>
      <c r="E6" s="72">
        <v>300000</v>
      </c>
      <c r="F6" s="73">
        <v>24000</v>
      </c>
      <c r="G6" s="83">
        <v>0.25</v>
      </c>
      <c r="H6" s="86">
        <f>E6-(G6*E6)</f>
        <v>225000</v>
      </c>
      <c r="I6" s="74">
        <v>12</v>
      </c>
      <c r="J6" s="86">
        <f>E6*0.8</f>
        <v>240000</v>
      </c>
      <c r="K6" s="75">
        <f>C6*H6/100</f>
        <v>45000</v>
      </c>
      <c r="L6" s="75">
        <f>(J6*I6+((H6-J6)*C6))/100</f>
        <v>25800</v>
      </c>
      <c r="M6" s="75">
        <f>K6-L6</f>
        <v>19200</v>
      </c>
      <c r="N6" s="87">
        <f>M6/K6</f>
        <v>0.42666666666666669</v>
      </c>
      <c r="O6" s="70"/>
      <c r="P6" s="69"/>
      <c r="Q6" s="71"/>
      <c r="R6" s="56"/>
      <c r="S6" s="55"/>
      <c r="T6" s="55"/>
    </row>
    <row r="7" spans="1:20" ht="20" customHeight="1" thickTop="1" thickBot="1" x14ac:dyDescent="0.35">
      <c r="A7" s="108"/>
      <c r="B7" s="58" t="s">
        <v>170</v>
      </c>
      <c r="C7" s="58">
        <v>30</v>
      </c>
      <c r="D7" s="59">
        <v>3</v>
      </c>
      <c r="E7" s="58">
        <v>400000</v>
      </c>
      <c r="F7" s="73">
        <v>32000</v>
      </c>
      <c r="G7" s="84">
        <v>0.15</v>
      </c>
      <c r="H7" s="86">
        <f t="shared" ref="H7:H24" si="0">E7-(G7*E7)</f>
        <v>340000</v>
      </c>
      <c r="I7" s="74">
        <v>12</v>
      </c>
      <c r="J7" s="74">
        <f t="shared" ref="J7:J17" si="1">E7*0.8</f>
        <v>320000</v>
      </c>
      <c r="K7" s="75">
        <f t="shared" ref="K7:K24" si="2">C7*H7/100</f>
        <v>102000</v>
      </c>
      <c r="L7" s="75">
        <f t="shared" ref="L7:L24" si="3">(J7*I7+((H7-J7)*C7))/100</f>
        <v>44400</v>
      </c>
      <c r="M7" s="75">
        <f t="shared" ref="M7:M24" si="4">K7-L7</f>
        <v>57600</v>
      </c>
      <c r="N7" s="87">
        <f t="shared" ref="N7:N24" si="5">M7/K7</f>
        <v>0.56470588235294117</v>
      </c>
      <c r="O7" s="70"/>
      <c r="P7" s="69"/>
      <c r="Q7" s="71"/>
      <c r="R7" s="56"/>
      <c r="S7" s="55"/>
      <c r="T7" s="55"/>
    </row>
    <row r="8" spans="1:20" ht="20" customHeight="1" thickTop="1" thickBot="1" x14ac:dyDescent="0.35">
      <c r="A8" s="108"/>
      <c r="B8" s="72" t="s">
        <v>171</v>
      </c>
      <c r="C8" s="72">
        <v>25</v>
      </c>
      <c r="D8" s="59">
        <v>10</v>
      </c>
      <c r="E8" s="58">
        <v>1200000</v>
      </c>
      <c r="F8" s="73">
        <v>96000</v>
      </c>
      <c r="G8" s="84">
        <v>0.15</v>
      </c>
      <c r="H8" s="86">
        <f t="shared" si="0"/>
        <v>1020000</v>
      </c>
      <c r="I8" s="74">
        <v>12</v>
      </c>
      <c r="J8" s="74">
        <f t="shared" si="1"/>
        <v>960000</v>
      </c>
      <c r="K8" s="75">
        <f t="shared" si="2"/>
        <v>255000</v>
      </c>
      <c r="L8" s="75">
        <f t="shared" si="3"/>
        <v>130200</v>
      </c>
      <c r="M8" s="75">
        <f t="shared" si="4"/>
        <v>124800</v>
      </c>
      <c r="N8" s="87">
        <f t="shared" si="5"/>
        <v>0.48941176470588238</v>
      </c>
      <c r="O8" s="70"/>
      <c r="P8" s="69"/>
      <c r="Q8" s="71"/>
      <c r="R8" s="56"/>
      <c r="S8" s="55"/>
      <c r="T8" s="55"/>
    </row>
    <row r="9" spans="1:20" ht="20" customHeight="1" thickTop="1" thickBot="1" x14ac:dyDescent="0.35">
      <c r="A9" s="108"/>
      <c r="B9" s="58" t="s">
        <v>172</v>
      </c>
      <c r="C9" s="58">
        <v>18</v>
      </c>
      <c r="D9" s="59">
        <v>4</v>
      </c>
      <c r="E9" s="58">
        <v>150000</v>
      </c>
      <c r="F9" s="73">
        <v>12000</v>
      </c>
      <c r="G9" s="84">
        <v>0.15</v>
      </c>
      <c r="H9" s="86">
        <f t="shared" si="0"/>
        <v>127500</v>
      </c>
      <c r="I9" s="74">
        <v>12</v>
      </c>
      <c r="J9" s="74">
        <f t="shared" si="1"/>
        <v>120000</v>
      </c>
      <c r="K9" s="75">
        <f t="shared" si="2"/>
        <v>22950</v>
      </c>
      <c r="L9" s="75">
        <f t="shared" si="3"/>
        <v>15750</v>
      </c>
      <c r="M9" s="75">
        <f t="shared" si="4"/>
        <v>7200</v>
      </c>
      <c r="N9" s="87">
        <f t="shared" si="5"/>
        <v>0.31372549019607843</v>
      </c>
      <c r="O9" s="70"/>
      <c r="P9" s="69"/>
      <c r="Q9" s="71"/>
      <c r="R9" s="56"/>
      <c r="S9" s="55"/>
      <c r="T9" s="55"/>
    </row>
    <row r="10" spans="1:20" ht="20" customHeight="1" thickTop="1" thickBot="1" x14ac:dyDescent="0.35">
      <c r="A10" s="108"/>
      <c r="B10" s="72" t="s">
        <v>173</v>
      </c>
      <c r="C10" s="72"/>
      <c r="D10" s="59"/>
      <c r="E10" s="58"/>
      <c r="F10" s="59"/>
      <c r="G10" s="84"/>
      <c r="H10" s="86">
        <f t="shared" si="0"/>
        <v>0</v>
      </c>
      <c r="I10" s="74">
        <v>12</v>
      </c>
      <c r="J10" s="74">
        <f t="shared" si="1"/>
        <v>0</v>
      </c>
      <c r="K10" s="75">
        <f t="shared" si="2"/>
        <v>0</v>
      </c>
      <c r="L10" s="75">
        <f t="shared" si="3"/>
        <v>0</v>
      </c>
      <c r="M10" s="75">
        <f t="shared" si="4"/>
        <v>0</v>
      </c>
      <c r="N10" s="87" t="e">
        <f t="shared" si="5"/>
        <v>#DIV/0!</v>
      </c>
      <c r="O10" s="70"/>
      <c r="P10" s="69"/>
      <c r="Q10" s="71"/>
      <c r="R10" s="56"/>
      <c r="S10" s="55"/>
      <c r="T10" s="55"/>
    </row>
    <row r="11" spans="1:20" ht="20" customHeight="1" thickTop="1" thickBot="1" x14ac:dyDescent="0.35">
      <c r="A11" s="108"/>
      <c r="B11" s="58" t="s">
        <v>174</v>
      </c>
      <c r="C11" s="58"/>
      <c r="D11" s="59"/>
      <c r="E11" s="58"/>
      <c r="F11" s="59"/>
      <c r="G11" s="84"/>
      <c r="H11" s="86">
        <f t="shared" si="0"/>
        <v>0</v>
      </c>
      <c r="I11" s="74">
        <v>12</v>
      </c>
      <c r="J11" s="74">
        <f t="shared" si="1"/>
        <v>0</v>
      </c>
      <c r="K11" s="75">
        <f t="shared" si="2"/>
        <v>0</v>
      </c>
      <c r="L11" s="75">
        <f t="shared" si="3"/>
        <v>0</v>
      </c>
      <c r="M11" s="75">
        <f t="shared" si="4"/>
        <v>0</v>
      </c>
      <c r="N11" s="87" t="e">
        <f t="shared" si="5"/>
        <v>#DIV/0!</v>
      </c>
      <c r="O11" s="70"/>
      <c r="P11" s="69"/>
      <c r="Q11" s="71"/>
      <c r="R11" s="56"/>
      <c r="S11" s="55"/>
      <c r="T11" s="55"/>
    </row>
    <row r="12" spans="1:20" ht="20" customHeight="1" thickTop="1" thickBot="1" x14ac:dyDescent="0.35">
      <c r="A12" s="108"/>
      <c r="B12" s="72" t="s">
        <v>175</v>
      </c>
      <c r="C12" s="72"/>
      <c r="D12" s="59"/>
      <c r="E12" s="58"/>
      <c r="F12" s="59"/>
      <c r="G12" s="84"/>
      <c r="H12" s="86">
        <f t="shared" si="0"/>
        <v>0</v>
      </c>
      <c r="I12" s="74">
        <v>12</v>
      </c>
      <c r="J12" s="74">
        <f t="shared" si="1"/>
        <v>0</v>
      </c>
      <c r="K12" s="75">
        <f t="shared" si="2"/>
        <v>0</v>
      </c>
      <c r="L12" s="75">
        <f t="shared" si="3"/>
        <v>0</v>
      </c>
      <c r="M12" s="75">
        <f t="shared" si="4"/>
        <v>0</v>
      </c>
      <c r="N12" s="87" t="e">
        <f t="shared" si="5"/>
        <v>#DIV/0!</v>
      </c>
      <c r="O12" s="70"/>
      <c r="P12" s="69"/>
      <c r="Q12" s="71"/>
      <c r="R12" s="56"/>
      <c r="S12" s="55"/>
      <c r="T12" s="55"/>
    </row>
    <row r="13" spans="1:20" ht="20" customHeight="1" thickTop="1" thickBot="1" x14ac:dyDescent="0.35">
      <c r="A13" s="108"/>
      <c r="B13" s="58" t="s">
        <v>176</v>
      </c>
      <c r="C13" s="58"/>
      <c r="D13" s="59"/>
      <c r="E13" s="58"/>
      <c r="F13" s="59"/>
      <c r="G13" s="84"/>
      <c r="H13" s="86">
        <f t="shared" si="0"/>
        <v>0</v>
      </c>
      <c r="I13" s="74">
        <v>12</v>
      </c>
      <c r="J13" s="74">
        <f t="shared" si="1"/>
        <v>0</v>
      </c>
      <c r="K13" s="75">
        <f t="shared" si="2"/>
        <v>0</v>
      </c>
      <c r="L13" s="75">
        <f t="shared" si="3"/>
        <v>0</v>
      </c>
      <c r="M13" s="75">
        <f t="shared" si="4"/>
        <v>0</v>
      </c>
      <c r="N13" s="87" t="e">
        <f t="shared" si="5"/>
        <v>#DIV/0!</v>
      </c>
      <c r="O13" s="70"/>
      <c r="P13" s="69"/>
      <c r="Q13" s="71"/>
      <c r="R13" s="56"/>
      <c r="S13" s="55"/>
      <c r="T13" s="55"/>
    </row>
    <row r="14" spans="1:20" ht="20" customHeight="1" thickTop="1" thickBot="1" x14ac:dyDescent="0.35">
      <c r="A14" s="108"/>
      <c r="B14" s="72" t="s">
        <v>177</v>
      </c>
      <c r="C14" s="72"/>
      <c r="D14" s="59"/>
      <c r="E14" s="58"/>
      <c r="F14" s="59"/>
      <c r="G14" s="84"/>
      <c r="H14" s="86">
        <f t="shared" si="0"/>
        <v>0</v>
      </c>
      <c r="I14" s="74">
        <v>12</v>
      </c>
      <c r="J14" s="74">
        <f t="shared" si="1"/>
        <v>0</v>
      </c>
      <c r="K14" s="75">
        <f t="shared" si="2"/>
        <v>0</v>
      </c>
      <c r="L14" s="75">
        <f t="shared" si="3"/>
        <v>0</v>
      </c>
      <c r="M14" s="75">
        <f t="shared" si="4"/>
        <v>0</v>
      </c>
      <c r="N14" s="87" t="e">
        <f t="shared" si="5"/>
        <v>#DIV/0!</v>
      </c>
      <c r="O14" s="70"/>
      <c r="P14" s="69"/>
      <c r="Q14" s="71"/>
      <c r="R14" s="56"/>
      <c r="S14" s="55"/>
      <c r="T14" s="55"/>
    </row>
    <row r="15" spans="1:20" ht="20" customHeight="1" thickTop="1" thickBot="1" x14ac:dyDescent="0.35">
      <c r="A15" s="108"/>
      <c r="B15" s="58" t="s">
        <v>178</v>
      </c>
      <c r="C15" s="58"/>
      <c r="D15" s="59"/>
      <c r="E15" s="60"/>
      <c r="F15" s="59"/>
      <c r="G15" s="84"/>
      <c r="H15" s="86">
        <f t="shared" si="0"/>
        <v>0</v>
      </c>
      <c r="I15" s="74">
        <v>12</v>
      </c>
      <c r="J15" s="74">
        <f t="shared" si="1"/>
        <v>0</v>
      </c>
      <c r="K15" s="75">
        <f t="shared" si="2"/>
        <v>0</v>
      </c>
      <c r="L15" s="75">
        <f t="shared" si="3"/>
        <v>0</v>
      </c>
      <c r="M15" s="75">
        <f t="shared" si="4"/>
        <v>0</v>
      </c>
      <c r="N15" s="87" t="e">
        <f t="shared" si="5"/>
        <v>#DIV/0!</v>
      </c>
      <c r="O15" s="70"/>
      <c r="P15" s="69"/>
      <c r="Q15" s="71"/>
      <c r="R15" s="56"/>
      <c r="S15" s="55"/>
      <c r="T15" s="55"/>
    </row>
    <row r="16" spans="1:20" ht="20" customHeight="1" thickTop="1" thickBot="1" x14ac:dyDescent="0.35">
      <c r="A16" s="109"/>
      <c r="B16" s="72" t="s">
        <v>179</v>
      </c>
      <c r="C16" s="72"/>
      <c r="D16" s="59"/>
      <c r="E16" s="58"/>
      <c r="F16" s="59"/>
      <c r="G16" s="84"/>
      <c r="H16" s="86">
        <f t="shared" si="0"/>
        <v>0</v>
      </c>
      <c r="I16" s="74">
        <v>12</v>
      </c>
      <c r="J16" s="74">
        <f t="shared" si="1"/>
        <v>0</v>
      </c>
      <c r="K16" s="75">
        <f t="shared" si="2"/>
        <v>0</v>
      </c>
      <c r="L16" s="75">
        <f t="shared" si="3"/>
        <v>0</v>
      </c>
      <c r="M16" s="75">
        <f t="shared" si="4"/>
        <v>0</v>
      </c>
      <c r="N16" s="87" t="e">
        <f t="shared" si="5"/>
        <v>#DIV/0!</v>
      </c>
      <c r="O16" s="70"/>
      <c r="P16" s="69"/>
      <c r="Q16" s="71"/>
      <c r="R16" s="56"/>
      <c r="S16" s="55"/>
      <c r="T16" s="55"/>
    </row>
    <row r="17" spans="1:20" ht="20" customHeight="1" thickTop="1" thickBot="1" x14ac:dyDescent="0.35">
      <c r="A17" s="110"/>
      <c r="B17" s="58" t="s">
        <v>180</v>
      </c>
      <c r="C17" s="58"/>
      <c r="D17" s="59"/>
      <c r="E17" s="58"/>
      <c r="F17" s="59"/>
      <c r="G17" s="84"/>
      <c r="H17" s="86">
        <f t="shared" si="0"/>
        <v>0</v>
      </c>
      <c r="I17" s="74">
        <v>12</v>
      </c>
      <c r="J17" s="74">
        <f t="shared" si="1"/>
        <v>0</v>
      </c>
      <c r="K17" s="75">
        <f t="shared" si="2"/>
        <v>0</v>
      </c>
      <c r="L17" s="75">
        <f t="shared" si="3"/>
        <v>0</v>
      </c>
      <c r="M17" s="75">
        <f t="shared" si="4"/>
        <v>0</v>
      </c>
      <c r="N17" s="87" t="e">
        <f t="shared" si="5"/>
        <v>#DIV/0!</v>
      </c>
      <c r="O17" s="70"/>
      <c r="P17" s="69"/>
      <c r="Q17" s="71"/>
      <c r="R17" s="56"/>
      <c r="S17" s="55"/>
      <c r="T17" s="55"/>
    </row>
    <row r="18" spans="1:20" ht="14.4" customHeight="1" thickTop="1" thickBot="1" x14ac:dyDescent="0.35">
      <c r="A18" s="78"/>
      <c r="B18" s="79"/>
      <c r="C18" s="145"/>
      <c r="D18" s="80"/>
      <c r="E18" s="146"/>
      <c r="F18" s="146"/>
      <c r="G18" s="147"/>
      <c r="H18" s="81"/>
      <c r="I18" s="81"/>
      <c r="J18" s="82"/>
      <c r="K18" s="81"/>
      <c r="L18" s="81"/>
      <c r="M18" s="81"/>
      <c r="N18" s="81"/>
      <c r="O18" s="70"/>
      <c r="P18" s="69"/>
      <c r="Q18" s="71"/>
      <c r="R18" s="56"/>
      <c r="S18" s="55"/>
      <c r="T18" s="55"/>
    </row>
    <row r="19" spans="1:20" ht="20" customHeight="1" thickBot="1" x14ac:dyDescent="0.35">
      <c r="A19" s="108" t="s">
        <v>202</v>
      </c>
      <c r="B19" s="72" t="s">
        <v>169</v>
      </c>
      <c r="C19" s="72">
        <v>15</v>
      </c>
      <c r="D19" s="73">
        <v>1</v>
      </c>
      <c r="E19" s="72">
        <v>1600000</v>
      </c>
      <c r="F19" s="73">
        <v>80000</v>
      </c>
      <c r="G19" s="83">
        <v>0.1</v>
      </c>
      <c r="H19" s="86">
        <f t="shared" si="0"/>
        <v>1440000</v>
      </c>
      <c r="I19" s="74">
        <v>7</v>
      </c>
      <c r="J19" s="74">
        <f>E19*0.7</f>
        <v>1120000</v>
      </c>
      <c r="K19" s="75">
        <f t="shared" si="2"/>
        <v>216000</v>
      </c>
      <c r="L19" s="75">
        <f t="shared" si="3"/>
        <v>126400</v>
      </c>
      <c r="M19" s="75">
        <f t="shared" si="4"/>
        <v>89600</v>
      </c>
      <c r="N19" s="87">
        <f t="shared" si="5"/>
        <v>0.4148148148148148</v>
      </c>
      <c r="O19" s="70"/>
      <c r="P19" s="69"/>
      <c r="Q19" s="71"/>
      <c r="R19" s="56"/>
      <c r="S19" s="55"/>
      <c r="T19" s="55"/>
    </row>
    <row r="20" spans="1:20" ht="20" customHeight="1" thickTop="1" thickBot="1" x14ac:dyDescent="0.35">
      <c r="A20" s="108"/>
      <c r="B20" s="58" t="s">
        <v>170</v>
      </c>
      <c r="C20" s="58"/>
      <c r="D20" s="59"/>
      <c r="E20" s="58"/>
      <c r="F20" s="59"/>
      <c r="G20" s="84"/>
      <c r="H20" s="86">
        <f t="shared" si="0"/>
        <v>0</v>
      </c>
      <c r="I20" s="74">
        <v>7</v>
      </c>
      <c r="J20" s="74">
        <f t="shared" ref="J20:J24" si="6">E20*0.7</f>
        <v>0</v>
      </c>
      <c r="K20" s="75">
        <f t="shared" si="2"/>
        <v>0</v>
      </c>
      <c r="L20" s="75">
        <f t="shared" si="3"/>
        <v>0</v>
      </c>
      <c r="M20" s="75">
        <f t="shared" si="4"/>
        <v>0</v>
      </c>
      <c r="N20" s="87" t="e">
        <f t="shared" si="5"/>
        <v>#DIV/0!</v>
      </c>
      <c r="O20" s="70"/>
      <c r="P20" s="69"/>
      <c r="Q20" s="71"/>
      <c r="R20" s="56"/>
      <c r="S20" s="55"/>
      <c r="T20" s="55"/>
    </row>
    <row r="21" spans="1:20" ht="20" customHeight="1" thickTop="1" thickBot="1" x14ac:dyDescent="0.35">
      <c r="A21" s="108"/>
      <c r="B21" s="72" t="s">
        <v>171</v>
      </c>
      <c r="C21" s="72"/>
      <c r="D21" s="59"/>
      <c r="E21" s="58"/>
      <c r="F21" s="59"/>
      <c r="G21" s="84"/>
      <c r="H21" s="86">
        <f t="shared" si="0"/>
        <v>0</v>
      </c>
      <c r="I21" s="74">
        <v>7</v>
      </c>
      <c r="J21" s="74">
        <f t="shared" si="6"/>
        <v>0</v>
      </c>
      <c r="K21" s="75">
        <f t="shared" si="2"/>
        <v>0</v>
      </c>
      <c r="L21" s="75">
        <f t="shared" si="3"/>
        <v>0</v>
      </c>
      <c r="M21" s="75">
        <f t="shared" si="4"/>
        <v>0</v>
      </c>
      <c r="N21" s="87" t="e">
        <f t="shared" si="5"/>
        <v>#DIV/0!</v>
      </c>
      <c r="O21" s="70"/>
      <c r="P21" s="69"/>
      <c r="Q21" s="71"/>
      <c r="R21" s="56"/>
      <c r="S21" s="55"/>
      <c r="T21" s="55"/>
    </row>
    <row r="22" spans="1:20" ht="20" customHeight="1" thickTop="1" thickBot="1" x14ac:dyDescent="0.35">
      <c r="A22" s="108"/>
      <c r="B22" s="58" t="s">
        <v>172</v>
      </c>
      <c r="C22" s="58"/>
      <c r="D22" s="59"/>
      <c r="E22" s="58"/>
      <c r="F22" s="59"/>
      <c r="G22" s="84"/>
      <c r="H22" s="86">
        <f t="shared" si="0"/>
        <v>0</v>
      </c>
      <c r="I22" s="74">
        <v>7</v>
      </c>
      <c r="J22" s="74">
        <f t="shared" si="6"/>
        <v>0</v>
      </c>
      <c r="K22" s="75">
        <f t="shared" si="2"/>
        <v>0</v>
      </c>
      <c r="L22" s="75">
        <f t="shared" si="3"/>
        <v>0</v>
      </c>
      <c r="M22" s="75">
        <f t="shared" si="4"/>
        <v>0</v>
      </c>
      <c r="N22" s="87" t="e">
        <f t="shared" si="5"/>
        <v>#DIV/0!</v>
      </c>
      <c r="O22" s="70"/>
      <c r="P22" s="69"/>
      <c r="Q22" s="71"/>
      <c r="R22" s="56"/>
      <c r="S22" s="55"/>
      <c r="T22" s="55"/>
    </row>
    <row r="23" spans="1:20" ht="20" customHeight="1" thickTop="1" thickBot="1" x14ac:dyDescent="0.35">
      <c r="A23" s="108"/>
      <c r="B23" s="72" t="s">
        <v>173</v>
      </c>
      <c r="C23" s="72"/>
      <c r="D23" s="59"/>
      <c r="E23" s="58"/>
      <c r="F23" s="59"/>
      <c r="G23" s="84"/>
      <c r="H23" s="86">
        <f t="shared" si="0"/>
        <v>0</v>
      </c>
      <c r="I23" s="74">
        <v>7</v>
      </c>
      <c r="J23" s="74">
        <f t="shared" si="6"/>
        <v>0</v>
      </c>
      <c r="K23" s="75">
        <f t="shared" si="2"/>
        <v>0</v>
      </c>
      <c r="L23" s="75">
        <f t="shared" si="3"/>
        <v>0</v>
      </c>
      <c r="M23" s="75">
        <f t="shared" si="4"/>
        <v>0</v>
      </c>
      <c r="N23" s="87" t="e">
        <f t="shared" si="5"/>
        <v>#DIV/0!</v>
      </c>
      <c r="O23" s="70"/>
      <c r="P23" s="69"/>
      <c r="Q23" s="71"/>
      <c r="R23" s="56"/>
      <c r="S23" s="55"/>
      <c r="T23" s="55"/>
    </row>
    <row r="24" spans="1:20" ht="20" customHeight="1" thickTop="1" thickBot="1" x14ac:dyDescent="0.35">
      <c r="A24" s="108"/>
      <c r="B24" s="77" t="s">
        <v>174</v>
      </c>
      <c r="C24" s="77"/>
      <c r="D24" s="59"/>
      <c r="E24" s="58"/>
      <c r="F24" s="104"/>
      <c r="G24" s="84"/>
      <c r="H24" s="86">
        <f t="shared" si="0"/>
        <v>0</v>
      </c>
      <c r="I24" s="74">
        <v>7</v>
      </c>
      <c r="J24" s="74">
        <f t="shared" si="6"/>
        <v>0</v>
      </c>
      <c r="K24" s="99">
        <f t="shared" si="2"/>
        <v>0</v>
      </c>
      <c r="L24" s="99">
        <f t="shared" si="3"/>
        <v>0</v>
      </c>
      <c r="M24" s="99">
        <f t="shared" si="4"/>
        <v>0</v>
      </c>
      <c r="N24" s="100" t="e">
        <f t="shared" si="5"/>
        <v>#DIV/0!</v>
      </c>
      <c r="O24" s="70"/>
      <c r="P24" s="69"/>
      <c r="Q24" s="71"/>
      <c r="R24" s="56"/>
      <c r="S24" s="55"/>
      <c r="T24" s="55"/>
    </row>
    <row r="25" spans="1:20" ht="20" customHeight="1" thickTop="1" thickBot="1" x14ac:dyDescent="0.35">
      <c r="A25" s="66"/>
      <c r="B25" s="76" t="s">
        <v>183</v>
      </c>
      <c r="C25" s="85"/>
      <c r="D25" s="74"/>
      <c r="E25" s="74"/>
      <c r="F25" s="105">
        <f>SUM(F6:F24)</f>
        <v>244000</v>
      </c>
      <c r="G25" s="103"/>
      <c r="H25" s="74"/>
      <c r="I25" s="74"/>
      <c r="J25" s="64"/>
      <c r="K25" s="101">
        <f>SUM(K6:K24)</f>
        <v>640950</v>
      </c>
      <c r="L25" s="101">
        <f>SUM(L6:L24)</f>
        <v>342550</v>
      </c>
      <c r="M25" s="101">
        <f>SUM(M6:M24)</f>
        <v>298400</v>
      </c>
      <c r="N25" s="102">
        <f>M25/K25</f>
        <v>0.46555893595444264</v>
      </c>
      <c r="O25" s="70"/>
      <c r="P25" s="69"/>
      <c r="Q25" s="71"/>
      <c r="R25" s="56"/>
      <c r="S25" s="55"/>
      <c r="T25" s="55"/>
    </row>
    <row r="26" spans="1:20" ht="14.4" customHeight="1" thickTop="1" x14ac:dyDescent="0.3">
      <c r="A26" s="66"/>
      <c r="B26" s="67"/>
      <c r="C26" s="67"/>
      <c r="D26" s="68"/>
      <c r="E26" s="65"/>
      <c r="F26" s="65"/>
      <c r="G26" s="65"/>
      <c r="H26" s="65"/>
      <c r="I26" s="65"/>
      <c r="J26" s="69"/>
      <c r="K26" s="70"/>
      <c r="L26" s="70"/>
      <c r="M26" s="70"/>
      <c r="N26" s="70"/>
      <c r="O26" s="70"/>
      <c r="P26" s="69"/>
      <c r="Q26" s="71"/>
      <c r="R26" s="56"/>
      <c r="S26" s="55"/>
      <c r="T26" s="55"/>
    </row>
    <row r="27" spans="1:20" ht="14.4" customHeight="1" x14ac:dyDescent="0.3">
      <c r="A27" s="66"/>
      <c r="B27" s="67"/>
      <c r="C27" s="67"/>
      <c r="D27" s="68"/>
      <c r="E27" s="65"/>
      <c r="F27" s="65"/>
      <c r="G27" s="65"/>
      <c r="H27" s="65"/>
      <c r="I27" s="65"/>
      <c r="J27" s="69"/>
      <c r="K27" s="70"/>
      <c r="L27" s="70"/>
      <c r="M27" s="70"/>
      <c r="N27" s="70"/>
      <c r="O27" s="70"/>
      <c r="P27" s="69"/>
      <c r="Q27" s="71"/>
      <c r="R27" s="56"/>
      <c r="S27" s="55"/>
      <c r="T27" s="55"/>
    </row>
    <row r="28" spans="1:20" ht="14.4" customHeight="1" x14ac:dyDescent="0.3">
      <c r="A28" s="66"/>
      <c r="B28" s="67"/>
      <c r="C28" s="67"/>
      <c r="D28" s="68"/>
      <c r="E28" s="65"/>
      <c r="F28" s="65"/>
      <c r="G28" s="65"/>
      <c r="H28" s="65"/>
      <c r="I28" s="65"/>
      <c r="J28" s="69"/>
      <c r="K28" s="70"/>
      <c r="L28" s="70"/>
      <c r="M28" s="70"/>
      <c r="N28" s="70"/>
      <c r="O28" s="70"/>
      <c r="P28" s="69"/>
      <c r="Q28" s="71"/>
      <c r="R28" s="56"/>
      <c r="S28" s="55"/>
      <c r="T28" s="55"/>
    </row>
    <row r="29" spans="1:20" ht="14.4" customHeight="1" x14ac:dyDescent="0.3">
      <c r="A29" s="66"/>
      <c r="B29" s="67"/>
      <c r="C29" s="67"/>
      <c r="D29" s="68"/>
      <c r="E29" s="65"/>
      <c r="F29" s="65"/>
      <c r="G29" s="65"/>
      <c r="H29" s="65"/>
      <c r="I29" s="65"/>
      <c r="J29" s="69"/>
      <c r="K29" s="70"/>
      <c r="L29" s="70"/>
      <c r="M29" s="70"/>
      <c r="N29" s="70"/>
      <c r="O29" s="70"/>
      <c r="P29" s="69"/>
      <c r="Q29" s="71"/>
      <c r="R29" s="56"/>
      <c r="S29" s="55"/>
      <c r="T29" s="55"/>
    </row>
    <row r="30" spans="1:20" ht="14.4" customHeight="1" x14ac:dyDescent="0.3">
      <c r="K30" s="57"/>
      <c r="L30" s="57"/>
      <c r="M30" s="57"/>
      <c r="N30" s="57"/>
      <c r="O30" s="57"/>
      <c r="T30" s="55"/>
    </row>
    <row r="31" spans="1:20" ht="14.4" customHeight="1" x14ac:dyDescent="0.3">
      <c r="K31" s="57"/>
      <c r="L31" s="57"/>
      <c r="M31" s="57"/>
      <c r="N31" s="57"/>
      <c r="O31" s="57"/>
      <c r="T31" s="55"/>
    </row>
    <row r="32" spans="1:20" ht="14.4" customHeight="1" x14ac:dyDescent="0.3">
      <c r="K32" s="57"/>
      <c r="L32" s="57"/>
      <c r="M32" s="57"/>
      <c r="N32" s="57"/>
      <c r="O32" s="57"/>
      <c r="T32" s="55"/>
    </row>
    <row r="33" spans="11:20" ht="14.4" customHeight="1" x14ac:dyDescent="0.3">
      <c r="K33" s="57"/>
      <c r="L33" s="57"/>
      <c r="M33" s="57"/>
      <c r="N33" s="57"/>
      <c r="O33" s="57"/>
      <c r="T33" s="55"/>
    </row>
    <row r="34" spans="11:20" ht="14.4" customHeight="1" x14ac:dyDescent="0.3">
      <c r="T34" s="55"/>
    </row>
  </sheetData>
  <sheetProtection algorithmName="SHA-512" hashValue="Zns5lredEAF2Cg4WllcVhI1UYmGpzlXMurHq5FA1fr0/x2tAnBFc/MT9yjPS/nip2Pys253yxAQxOuLwQHl3Uw==" saltValue="oBo8kHzeGIanVkourxLiUw==" spinCount="100000" sheet="1" objects="1" scenarios="1"/>
  <dataConsolidate/>
  <mergeCells count="3">
    <mergeCell ref="A1:Q1"/>
    <mergeCell ref="A6:A17"/>
    <mergeCell ref="A19:A24"/>
  </mergeCells>
  <pageMargins left="0.7" right="0.7" top="0.78740157499999996" bottom="0.78740157499999996" header="0.3" footer="0.3"/>
  <pageSetup paperSize="9" scale="4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2DBB1-ECC2-4812-85D0-1535A560780C}">
  <dimension ref="A1:N18"/>
  <sheetViews>
    <sheetView topLeftCell="A4" zoomScale="85" zoomScaleNormal="85" workbookViewId="0">
      <selection activeCell="A4" sqref="A4:N14"/>
    </sheetView>
  </sheetViews>
  <sheetFormatPr baseColWidth="10" defaultColWidth="11.54296875" defaultRowHeight="26" x14ac:dyDescent="0.6"/>
  <cols>
    <col min="1" max="1" width="24.6328125" style="33" bestFit="1" customWidth="1"/>
    <col min="2" max="2" width="10.90625" style="33" bestFit="1" customWidth="1"/>
    <col min="3" max="3" width="8.36328125" style="33" bestFit="1" customWidth="1"/>
    <col min="4" max="4" width="12.90625" style="34" bestFit="1" customWidth="1"/>
    <col min="5" max="5" width="12.08984375" style="33" bestFit="1" customWidth="1"/>
    <col min="6" max="6" width="9" style="33" bestFit="1" customWidth="1"/>
    <col min="7" max="7" width="25.36328125" style="33" bestFit="1" customWidth="1"/>
    <col min="8" max="14" width="9" style="33" bestFit="1" customWidth="1"/>
    <col min="15" max="16384" width="11.54296875" style="33"/>
  </cols>
  <sheetData>
    <row r="1" spans="1:14" x14ac:dyDescent="0.6">
      <c r="E1" s="33">
        <v>6</v>
      </c>
    </row>
    <row r="2" spans="1:14" ht="30" customHeight="1" x14ac:dyDescent="0.6">
      <c r="A2" s="114" t="s">
        <v>165</v>
      </c>
      <c r="B2" s="115"/>
      <c r="C2" s="115"/>
      <c r="D2" s="115"/>
      <c r="E2" s="116"/>
      <c r="F2" s="116"/>
      <c r="G2" s="116"/>
      <c r="H2" s="116"/>
      <c r="I2" s="116"/>
      <c r="J2" s="117"/>
    </row>
    <row r="4" spans="1:14" x14ac:dyDescent="0.6">
      <c r="A4" s="35" t="s">
        <v>1</v>
      </c>
      <c r="B4" s="118" t="s">
        <v>79</v>
      </c>
      <c r="C4" s="119"/>
      <c r="D4" s="35" t="s">
        <v>64</v>
      </c>
      <c r="E4" s="36">
        <v>2021</v>
      </c>
      <c r="F4" s="36">
        <v>2022</v>
      </c>
      <c r="G4" s="37">
        <v>2023</v>
      </c>
      <c r="H4" s="37">
        <v>2024</v>
      </c>
      <c r="I4" s="37">
        <v>2025</v>
      </c>
      <c r="J4" s="38">
        <v>2026</v>
      </c>
      <c r="K4" s="38">
        <v>2027</v>
      </c>
      <c r="L4" s="38">
        <v>2028</v>
      </c>
      <c r="M4" s="38">
        <v>2029</v>
      </c>
      <c r="N4" s="38">
        <v>2030</v>
      </c>
    </row>
    <row r="5" spans="1:14" ht="52" x14ac:dyDescent="0.6">
      <c r="A5" s="39" t="s">
        <v>81</v>
      </c>
      <c r="B5" s="39">
        <f>'Heiz- und Brennwert (Bafa)'!D6</f>
        <v>10.6</v>
      </c>
      <c r="C5" s="39" t="s">
        <v>65</v>
      </c>
      <c r="D5" s="39" t="s">
        <v>71</v>
      </c>
      <c r="E5" s="40" t="e">
        <f>'Heiz- und Brennwert (Bafa)'!$D$6*'CO2-Faktoren (LAK)'!$D$27/1000*'Kosten Gas'!#REF!*100</f>
        <v>#REF!</v>
      </c>
      <c r="F5" s="40" t="e">
        <f>'Heiz- und Brennwert (Bafa)'!$D$6*'CO2-Faktoren (LAK)'!$D$27/1000*'Kosten Gas'!#REF!*100</f>
        <v>#REF!</v>
      </c>
      <c r="G5" s="40" t="e">
        <f>'Heiz- und Brennwert (Bafa)'!$D$6*'CO2-Faktoren (LAK)'!$D$27/1000*'Kosten Gas'!#REF!*100</f>
        <v>#REF!</v>
      </c>
      <c r="H5" s="40" t="e">
        <f>'Heiz- und Brennwert (Bafa)'!$D$6*'CO2-Faktoren (LAK)'!$D$27/1000*'Kosten Gas'!#REF!*100</f>
        <v>#REF!</v>
      </c>
      <c r="I5" s="40" t="e">
        <f>'Heiz- und Brennwert (Bafa)'!$D$6*'CO2-Faktoren (LAK)'!$D$27/1000*'Kosten Gas'!#REF!*100</f>
        <v>#REF!</v>
      </c>
      <c r="J5" s="40" t="e">
        <f>'Heiz- und Brennwert (Bafa)'!$D$6*'CO2-Faktoren (LAK)'!$D$27/1000*'Kosten Gas'!#REF!*100</f>
        <v>#REF!</v>
      </c>
      <c r="K5" s="40" t="e">
        <f>'Heiz- und Brennwert (Bafa)'!$D$6*'CO2-Faktoren (LAK)'!$D$27/1000*'Kosten Gas'!#REF!*100</f>
        <v>#REF!</v>
      </c>
      <c r="L5" s="40" t="e">
        <f>'Heiz- und Brennwert (Bafa)'!$D$6*'CO2-Faktoren (LAK)'!$D$27/1000*'Kosten Gas'!#REF!*100</f>
        <v>#REF!</v>
      </c>
      <c r="M5" s="40" t="e">
        <f>'Heiz- und Brennwert (Bafa)'!$D$6*'CO2-Faktoren (LAK)'!$D$27/1000*'Kosten Gas'!#REF!*100</f>
        <v>#REF!</v>
      </c>
      <c r="N5" s="40" t="e">
        <f>'Heiz- und Brennwert (Bafa)'!$D$6*'CO2-Faktoren (LAK)'!$D$27/1000*'Kosten Gas'!#REF!*100</f>
        <v>#REF!</v>
      </c>
    </row>
    <row r="6" spans="1:14" ht="52" x14ac:dyDescent="0.6">
      <c r="A6" s="39" t="s">
        <v>82</v>
      </c>
      <c r="B6" s="39">
        <f>'Heiz- und Brennwert (Bafa)'!D7</f>
        <v>11.3</v>
      </c>
      <c r="C6" s="39" t="s">
        <v>65</v>
      </c>
      <c r="D6" s="39" t="s">
        <v>71</v>
      </c>
      <c r="E6" s="40" t="e">
        <f>E5/'Heiz- und Brennwert (Bafa)'!$D$6</f>
        <v>#REF!</v>
      </c>
      <c r="F6" s="40" t="e">
        <f>F5/'Heiz- und Brennwert (Bafa)'!$D$6</f>
        <v>#REF!</v>
      </c>
      <c r="G6" s="40" t="e">
        <f>G5/'Heiz- und Brennwert (Bafa)'!$D$6</f>
        <v>#REF!</v>
      </c>
      <c r="H6" s="40" t="e">
        <f>H5/'Heiz- und Brennwert (Bafa)'!$D$6</f>
        <v>#REF!</v>
      </c>
      <c r="I6" s="40" t="e">
        <f>I5/'Heiz- und Brennwert (Bafa)'!$D$6</f>
        <v>#REF!</v>
      </c>
      <c r="J6" s="40" t="e">
        <f>J5/'Heiz- und Brennwert (Bafa)'!$D$6</f>
        <v>#REF!</v>
      </c>
      <c r="K6" s="40" t="e">
        <f>K5/'Heiz- und Brennwert (Bafa)'!$D$6</f>
        <v>#REF!</v>
      </c>
      <c r="L6" s="40" t="e">
        <f>L5/'Heiz- und Brennwert (Bafa)'!$D$6</f>
        <v>#REF!</v>
      </c>
      <c r="M6" s="40" t="e">
        <f>M5/'Heiz- und Brennwert (Bafa)'!$D$6</f>
        <v>#REF!</v>
      </c>
      <c r="N6" s="40" t="e">
        <f>N5/'Heiz- und Brennwert (Bafa)'!$D$6</f>
        <v>#REF!</v>
      </c>
    </row>
    <row r="7" spans="1:14" ht="78" x14ac:dyDescent="0.6">
      <c r="A7" s="41" t="s">
        <v>83</v>
      </c>
      <c r="B7" s="41">
        <v>1</v>
      </c>
      <c r="C7" s="41" t="s">
        <v>66</v>
      </c>
      <c r="D7" s="41" t="s">
        <v>72</v>
      </c>
      <c r="E7" s="42" t="e">
        <f>1*'CO2-Faktoren (LAK)'!$D$34/1000*'Kosten Gas'!#REF!*100</f>
        <v>#REF!</v>
      </c>
      <c r="F7" s="42" t="e">
        <f>1*'CO2-Faktoren (LAK)'!$D$34/1000*'Kosten Gas'!#REF!*100</f>
        <v>#REF!</v>
      </c>
      <c r="G7" s="42" t="e">
        <f>1*'CO2-Faktoren (LAK)'!$D$34/1000*'Kosten Gas'!#REF!*100</f>
        <v>#REF!</v>
      </c>
      <c r="H7" s="42" t="e">
        <f>1*'CO2-Faktoren (LAK)'!$D$34/1000*'Kosten Gas'!#REF!*100</f>
        <v>#REF!</v>
      </c>
      <c r="I7" s="42" t="e">
        <f>1*'CO2-Faktoren (LAK)'!$D$34/1000*'Kosten Gas'!#REF!*100</f>
        <v>#REF!</v>
      </c>
      <c r="J7" s="42" t="e">
        <f>1*'CO2-Faktoren (LAK)'!$D$34/1000*'Kosten Gas'!#REF!*100</f>
        <v>#REF!</v>
      </c>
      <c r="K7" s="42" t="e">
        <f>1*'CO2-Faktoren (LAK)'!$D$34/1000*'Kosten Gas'!#REF!*100</f>
        <v>#REF!</v>
      </c>
      <c r="L7" s="42" t="e">
        <f>1*'CO2-Faktoren (LAK)'!$D$34/1000*'Kosten Gas'!#REF!*100</f>
        <v>#REF!</v>
      </c>
      <c r="M7" s="42" t="e">
        <f>1*'CO2-Faktoren (LAK)'!$D$34/1000*'Kosten Gas'!#REF!*100</f>
        <v>#REF!</v>
      </c>
      <c r="N7" s="42" t="e">
        <f>1*'CO2-Faktoren (LAK)'!$D$34/1000*'Kosten Gas'!#REF!*100</f>
        <v>#REF!</v>
      </c>
    </row>
    <row r="8" spans="1:14" ht="52" x14ac:dyDescent="0.6">
      <c r="A8" s="41" t="s">
        <v>85</v>
      </c>
      <c r="B8" s="41">
        <f>'Heiz- und Brennwert (Bafa)'!D9</f>
        <v>10.78</v>
      </c>
      <c r="C8" s="41" t="s">
        <v>67</v>
      </c>
      <c r="D8" s="41" t="s">
        <v>73</v>
      </c>
      <c r="E8" s="42" t="e">
        <f>'Heiz- und Brennwert (Bafa)'!$D$9*'CO2-Faktoren (LAK)'!$D$34/1000*'Kosten Gas'!#REF!*100</f>
        <v>#REF!</v>
      </c>
      <c r="F8" s="42" t="e">
        <f>'Heiz- und Brennwert (Bafa)'!$D$9*'CO2-Faktoren (LAK)'!$D$34/1000*'Kosten Gas'!#REF!*100</f>
        <v>#REF!</v>
      </c>
      <c r="G8" s="42" t="e">
        <f>'Heiz- und Brennwert (Bafa)'!$D$9*'CO2-Faktoren (LAK)'!$D$34/1000*'Kosten Gas'!#REF!*100</f>
        <v>#REF!</v>
      </c>
      <c r="H8" s="42" t="e">
        <f>'Heiz- und Brennwert (Bafa)'!$D$9*'CO2-Faktoren (LAK)'!$D$34/1000*'Kosten Gas'!#REF!*100</f>
        <v>#REF!</v>
      </c>
      <c r="I8" s="42" t="e">
        <f>'Heiz- und Brennwert (Bafa)'!$D$9*'CO2-Faktoren (LAK)'!$D$34/1000*'Kosten Gas'!#REF!*100</f>
        <v>#REF!</v>
      </c>
      <c r="J8" s="42" t="e">
        <f>'Heiz- und Brennwert (Bafa)'!$D$9*'CO2-Faktoren (LAK)'!$D$34/1000*'Kosten Gas'!#REF!*100</f>
        <v>#REF!</v>
      </c>
      <c r="K8" s="42" t="e">
        <f>'Heiz- und Brennwert (Bafa)'!$D$9*'CO2-Faktoren (LAK)'!$D$34/1000*'Kosten Gas'!#REF!*100</f>
        <v>#REF!</v>
      </c>
      <c r="L8" s="42" t="e">
        <f>'Heiz- und Brennwert (Bafa)'!$D$9*'CO2-Faktoren (LAK)'!$D$34/1000*'Kosten Gas'!#REF!*100</f>
        <v>#REF!</v>
      </c>
      <c r="M8" s="42" t="e">
        <f>'Heiz- und Brennwert (Bafa)'!$D$9*'CO2-Faktoren (LAK)'!$D$34/1000*'Kosten Gas'!#REF!*100</f>
        <v>#REF!</v>
      </c>
      <c r="N8" s="42" t="e">
        <f>'Heiz- und Brennwert (Bafa)'!$D$9*'CO2-Faktoren (LAK)'!$D$34/1000*'Kosten Gas'!#REF!*100</f>
        <v>#REF!</v>
      </c>
    </row>
    <row r="9" spans="1:14" ht="52" x14ac:dyDescent="0.6">
      <c r="A9" s="39" t="s">
        <v>86</v>
      </c>
      <c r="B9" s="39">
        <f>'Heiz- und Brennwert (Bafa)'!D8</f>
        <v>14.06</v>
      </c>
      <c r="C9" s="39" t="s">
        <v>68</v>
      </c>
      <c r="D9" s="39" t="s">
        <v>74</v>
      </c>
      <c r="E9" s="40" t="e">
        <f>'Heiz- und Brennwert (Bafa)'!$D$8*'CO2-Faktoren (LAK)'!$D$31/1000*'Kosten Gas'!#REF!*100</f>
        <v>#REF!</v>
      </c>
      <c r="F9" s="40" t="e">
        <f>'Heiz- und Brennwert (Bafa)'!$D$8*'CO2-Faktoren (LAK)'!$D$31/1000*'Kosten Gas'!#REF!*100</f>
        <v>#REF!</v>
      </c>
      <c r="G9" s="40" t="e">
        <f>'Heiz- und Brennwert (Bafa)'!$D$8*'CO2-Faktoren (LAK)'!$D$31/1000*'Kosten Gas'!#REF!*100</f>
        <v>#REF!</v>
      </c>
      <c r="H9" s="40" t="e">
        <f>'Heiz- und Brennwert (Bafa)'!$D$8*'CO2-Faktoren (LAK)'!$D$31/1000*'Kosten Gas'!#REF!*100</f>
        <v>#REF!</v>
      </c>
      <c r="I9" s="40" t="e">
        <f>'Heiz- und Brennwert (Bafa)'!$D$8*'CO2-Faktoren (LAK)'!$D$31/1000*'Kosten Gas'!#REF!*100</f>
        <v>#REF!</v>
      </c>
      <c r="J9" s="40" t="e">
        <f>'Heiz- und Brennwert (Bafa)'!$D$8*'CO2-Faktoren (LAK)'!$D$31/1000*'Kosten Gas'!#REF!*100</f>
        <v>#REF!</v>
      </c>
      <c r="K9" s="40" t="e">
        <f>'Heiz- und Brennwert (Bafa)'!$D$8*'CO2-Faktoren (LAK)'!$D$31/1000*'Kosten Gas'!#REF!*100</f>
        <v>#REF!</v>
      </c>
      <c r="L9" s="40" t="e">
        <f>'Heiz- und Brennwert (Bafa)'!$D$8*'CO2-Faktoren (LAK)'!$D$31/1000*'Kosten Gas'!#REF!*100</f>
        <v>#REF!</v>
      </c>
      <c r="M9" s="40" t="e">
        <f>'Heiz- und Brennwert (Bafa)'!$D$8*'CO2-Faktoren (LAK)'!$D$31/1000*'Kosten Gas'!#REF!*100</f>
        <v>#REF!</v>
      </c>
      <c r="N9" s="40" t="e">
        <f>'Heiz- und Brennwert (Bafa)'!$D$8*'CO2-Faktoren (LAK)'!$D$31/1000*'Kosten Gas'!#REF!*100</f>
        <v>#REF!</v>
      </c>
    </row>
    <row r="10" spans="1:14" ht="52" x14ac:dyDescent="0.6">
      <c r="A10" s="39" t="s">
        <v>84</v>
      </c>
      <c r="B10" s="39"/>
      <c r="C10" s="39"/>
      <c r="D10" s="39" t="s">
        <v>72</v>
      </c>
      <c r="E10" s="40" t="e">
        <f>E9/'Heiz- und Brennwert (Bafa)'!$D$8</f>
        <v>#REF!</v>
      </c>
      <c r="F10" s="40" t="e">
        <f>F9/'Heiz- und Brennwert (Bafa)'!$D$8</f>
        <v>#REF!</v>
      </c>
      <c r="G10" s="40" t="e">
        <f>G9/'Heiz- und Brennwert (Bafa)'!$D$8</f>
        <v>#REF!</v>
      </c>
      <c r="H10" s="40" t="e">
        <f>H9/'Heiz- und Brennwert (Bafa)'!$D$8</f>
        <v>#REF!</v>
      </c>
      <c r="I10" s="40" t="e">
        <f>I9/'Heiz- und Brennwert (Bafa)'!$D$8</f>
        <v>#REF!</v>
      </c>
      <c r="J10" s="40" t="e">
        <f>J9/'Heiz- und Brennwert (Bafa)'!$D$8</f>
        <v>#REF!</v>
      </c>
      <c r="K10" s="40" t="e">
        <f>K9/'Heiz- und Brennwert (Bafa)'!$D$8</f>
        <v>#REF!</v>
      </c>
      <c r="L10" s="40" t="e">
        <f>L9/'Heiz- und Brennwert (Bafa)'!$D$8</f>
        <v>#REF!</v>
      </c>
      <c r="M10" s="40" t="e">
        <f>M9/'Heiz- und Brennwert (Bafa)'!$D$8</f>
        <v>#REF!</v>
      </c>
      <c r="N10" s="40" t="e">
        <f>N9/'Heiz- und Brennwert (Bafa)'!$D$8</f>
        <v>#REF!</v>
      </c>
    </row>
    <row r="11" spans="1:14" x14ac:dyDescent="0.6">
      <c r="A11" s="43" t="s">
        <v>87</v>
      </c>
      <c r="B11" s="44">
        <f>'Heiz- und Brennwert (Bafa)'!D8</f>
        <v>14.06</v>
      </c>
      <c r="C11" s="44" t="s">
        <v>80</v>
      </c>
      <c r="D11" s="43" t="s">
        <v>71</v>
      </c>
      <c r="E11" s="40" t="e">
        <f>'Heiz- und Brennwert (Bafa)'!$D$8*Preisauswirkungen!$E$18*'CO2-Faktoren (LAK)'!$D$31/1000*'Kosten Gas'!#REF!*100</f>
        <v>#REF!</v>
      </c>
      <c r="F11" s="40" t="e">
        <f>'Heiz- und Brennwert (Bafa)'!$D$8*Preisauswirkungen!$E$18*'CO2-Faktoren (LAK)'!$D$31/1000*'Kosten Gas'!#REF!*100</f>
        <v>#REF!</v>
      </c>
      <c r="G11" s="40" t="e">
        <f>'Heiz- und Brennwert (Bafa)'!$D$8*Preisauswirkungen!$E$18*'CO2-Faktoren (LAK)'!$D$31/1000*'Kosten Gas'!#REF!*100</f>
        <v>#REF!</v>
      </c>
      <c r="H11" s="40" t="e">
        <f>'Heiz- und Brennwert (Bafa)'!$D$8*Preisauswirkungen!$E$18*'CO2-Faktoren (LAK)'!$D$31/1000*'Kosten Gas'!#REF!*100</f>
        <v>#REF!</v>
      </c>
      <c r="I11" s="40" t="e">
        <f>'Heiz- und Brennwert (Bafa)'!$D$8*Preisauswirkungen!$E$18*'CO2-Faktoren (LAK)'!$D$31/1000*'Kosten Gas'!#REF!*100</f>
        <v>#REF!</v>
      </c>
      <c r="J11" s="40" t="e">
        <f>'Heiz- und Brennwert (Bafa)'!$D$8*Preisauswirkungen!$E$18*'CO2-Faktoren (LAK)'!$D$31/1000*'Kosten Gas'!#REF!*100</f>
        <v>#REF!</v>
      </c>
      <c r="K11" s="40" t="e">
        <f>'Heiz- und Brennwert (Bafa)'!$D$8*Preisauswirkungen!$E$18*'CO2-Faktoren (LAK)'!$D$31/1000*'Kosten Gas'!#REF!*100</f>
        <v>#REF!</v>
      </c>
      <c r="L11" s="40" t="e">
        <f>'Heiz- und Brennwert (Bafa)'!$D$8*Preisauswirkungen!$E$18*'CO2-Faktoren (LAK)'!$D$31/1000*'Kosten Gas'!#REF!*100</f>
        <v>#REF!</v>
      </c>
      <c r="M11" s="40" t="e">
        <f>'Heiz- und Brennwert (Bafa)'!$D$8*Preisauswirkungen!$E$18*'CO2-Faktoren (LAK)'!$D$31/1000*'Kosten Gas'!#REF!*100</f>
        <v>#REF!</v>
      </c>
      <c r="N11" s="40" t="e">
        <f>'Heiz- und Brennwert (Bafa)'!$D$8*Preisauswirkungen!$E$18*'CO2-Faktoren (LAK)'!$D$31/1000*'Kosten Gas'!#REF!*100</f>
        <v>#REF!</v>
      </c>
    </row>
    <row r="12" spans="1:14" x14ac:dyDescent="0.6">
      <c r="A12" s="45" t="s">
        <v>159</v>
      </c>
      <c r="B12" s="32"/>
      <c r="C12" s="32"/>
      <c r="D12" s="31" t="s">
        <v>71</v>
      </c>
      <c r="E12" s="46" t="e">
        <f>'Heiz- und Brennwert (Bafa)'!$D$13*'CO2-Faktoren-Verkehr'!$D$7/1000*'Kosten Gas'!#REF!*100</f>
        <v>#REF!</v>
      </c>
      <c r="F12" s="46" t="e">
        <f>'Heiz- und Brennwert (Bafa)'!$D$13*'CO2-Faktoren-Verkehr'!$D$7/1000*'Kosten Gas'!#REF!*100</f>
        <v>#REF!</v>
      </c>
      <c r="G12" s="46" t="e">
        <f>'Heiz- und Brennwert (Bafa)'!$D$13*'CO2-Faktoren-Verkehr'!$D$7/1000*'Kosten Gas'!#REF!*100</f>
        <v>#REF!</v>
      </c>
      <c r="H12" s="46" t="e">
        <f>'Heiz- und Brennwert (Bafa)'!$D$13*'CO2-Faktoren-Verkehr'!$D$7/1000*'Kosten Gas'!#REF!*100</f>
        <v>#REF!</v>
      </c>
      <c r="I12" s="46" t="e">
        <f>'Heiz- und Brennwert (Bafa)'!$D$13*'CO2-Faktoren-Verkehr'!$D$7/1000*'Kosten Gas'!#REF!*100</f>
        <v>#REF!</v>
      </c>
      <c r="J12" s="46" t="e">
        <f>'Heiz- und Brennwert (Bafa)'!$D$13*'CO2-Faktoren-Verkehr'!$D$7/1000*'Kosten Gas'!#REF!*100</f>
        <v>#REF!</v>
      </c>
      <c r="K12" s="46" t="e">
        <f>'Heiz- und Brennwert (Bafa)'!$D$13*'CO2-Faktoren-Verkehr'!$D$7/1000*'Kosten Gas'!#REF!*100</f>
        <v>#REF!</v>
      </c>
      <c r="L12" s="46" t="e">
        <f>'Heiz- und Brennwert (Bafa)'!$D$13*'CO2-Faktoren-Verkehr'!$D$7/1000*'Kosten Gas'!#REF!*100</f>
        <v>#REF!</v>
      </c>
      <c r="M12" s="46" t="e">
        <f>'Heiz- und Brennwert (Bafa)'!$D$13*'CO2-Faktoren-Verkehr'!$D$7/1000*'Kosten Gas'!#REF!*100</f>
        <v>#REF!</v>
      </c>
      <c r="N12" s="46" t="e">
        <f>'Heiz- und Brennwert (Bafa)'!$D$13*'CO2-Faktoren-Verkehr'!$D$7/1000*'Kosten Gas'!#REF!*100</f>
        <v>#REF!</v>
      </c>
    </row>
    <row r="13" spans="1:14" x14ac:dyDescent="0.6">
      <c r="A13" s="45" t="s">
        <v>160</v>
      </c>
      <c r="B13" s="32"/>
      <c r="C13" s="32"/>
      <c r="D13" s="47" t="s">
        <v>71</v>
      </c>
      <c r="E13" s="46" t="e">
        <f>'Heiz- und Brennwert (Bafa)'!$D$24*'CO2-Faktoren-Verkehr'!$D$5/1000*'Kosten Gas'!#REF!*100</f>
        <v>#REF!</v>
      </c>
      <c r="F13" s="46" t="e">
        <f>'Heiz- und Brennwert (Bafa)'!$D$24*'CO2-Faktoren-Verkehr'!$D$5/1000*'Kosten Gas'!#REF!*100</f>
        <v>#REF!</v>
      </c>
      <c r="G13" s="46" t="e">
        <f>'Heiz- und Brennwert (Bafa)'!$D$24*'CO2-Faktoren-Verkehr'!$D$5/1000*'Kosten Gas'!#REF!*100</f>
        <v>#REF!</v>
      </c>
      <c r="H13" s="46" t="e">
        <f>'Heiz- und Brennwert (Bafa)'!$D$24*'CO2-Faktoren-Verkehr'!$D$5/1000*'Kosten Gas'!#REF!*100</f>
        <v>#REF!</v>
      </c>
      <c r="I13" s="46" t="e">
        <f>'Heiz- und Brennwert (Bafa)'!$D$24*'CO2-Faktoren-Verkehr'!$D$5/1000*'Kosten Gas'!#REF!*100</f>
        <v>#REF!</v>
      </c>
      <c r="J13" s="46" t="e">
        <f>'Heiz- und Brennwert (Bafa)'!$D$24*'CO2-Faktoren-Verkehr'!$D$5/1000*'Kosten Gas'!#REF!*100</f>
        <v>#REF!</v>
      </c>
      <c r="K13" s="46" t="e">
        <f>'Heiz- und Brennwert (Bafa)'!$D$24*'CO2-Faktoren-Verkehr'!$D$5/1000*'Kosten Gas'!#REF!*100</f>
        <v>#REF!</v>
      </c>
      <c r="L13" s="46" t="e">
        <f>'Heiz- und Brennwert (Bafa)'!$D$24*'CO2-Faktoren-Verkehr'!$D$5/1000*'Kosten Gas'!#REF!*100</f>
        <v>#REF!</v>
      </c>
      <c r="M13" s="46" t="e">
        <f>'Heiz- und Brennwert (Bafa)'!$D$24*'CO2-Faktoren-Verkehr'!$D$5/1000*'Kosten Gas'!#REF!*100</f>
        <v>#REF!</v>
      </c>
      <c r="N13" s="46" t="e">
        <f>'Heiz- und Brennwert (Bafa)'!$D$24*'CO2-Faktoren-Verkehr'!$D$5/1000*'Kosten Gas'!#REF!*100</f>
        <v>#REF!</v>
      </c>
    </row>
    <row r="14" spans="1:14" x14ac:dyDescent="0.6">
      <c r="A14" s="45" t="s">
        <v>161</v>
      </c>
      <c r="B14" s="32"/>
      <c r="C14" s="32"/>
      <c r="D14" s="46" t="s">
        <v>71</v>
      </c>
      <c r="E14" s="46" t="e">
        <f>'Heiz- und Brennwert (Bafa)'!$D$12*'CO2-Faktoren-Verkehr'!$D$6/1000*'Kosten Gas'!#REF!*100</f>
        <v>#REF!</v>
      </c>
      <c r="F14" s="46" t="e">
        <f>'Heiz- und Brennwert (Bafa)'!$D$12*'CO2-Faktoren-Verkehr'!$D$6/1000*'Kosten Gas'!#REF!*100</f>
        <v>#REF!</v>
      </c>
      <c r="G14" s="46" t="e">
        <f>'Heiz- und Brennwert (Bafa)'!$D$12*'CO2-Faktoren-Verkehr'!$D$6/1000*'Kosten Gas'!#REF!*100</f>
        <v>#REF!</v>
      </c>
      <c r="H14" s="46" t="e">
        <f>'Heiz- und Brennwert (Bafa)'!$D$12*'CO2-Faktoren-Verkehr'!$D$6/1000*'Kosten Gas'!#REF!*100</f>
        <v>#REF!</v>
      </c>
      <c r="I14" s="46" t="e">
        <f>'Heiz- und Brennwert (Bafa)'!$D$12*'CO2-Faktoren-Verkehr'!$D$6/1000*'Kosten Gas'!#REF!*100</f>
        <v>#REF!</v>
      </c>
      <c r="J14" s="46" t="e">
        <f>'Heiz- und Brennwert (Bafa)'!$D$12*'CO2-Faktoren-Verkehr'!$D$6/1000*'Kosten Gas'!#REF!*100</f>
        <v>#REF!</v>
      </c>
      <c r="K14" s="46" t="e">
        <f>'Heiz- und Brennwert (Bafa)'!$D$12*'CO2-Faktoren-Verkehr'!$D$6/1000*'Kosten Gas'!#REF!*100</f>
        <v>#REF!</v>
      </c>
      <c r="L14" s="46" t="e">
        <f>'Heiz- und Brennwert (Bafa)'!$D$12*'CO2-Faktoren-Verkehr'!$D$6/1000*'Kosten Gas'!#REF!*100</f>
        <v>#REF!</v>
      </c>
      <c r="M14" s="46" t="e">
        <f>'Heiz- und Brennwert (Bafa)'!$D$12*'CO2-Faktoren-Verkehr'!$D$6/1000*'Kosten Gas'!#REF!*100</f>
        <v>#REF!</v>
      </c>
      <c r="N14" s="46" t="e">
        <f>'Heiz- und Brennwert (Bafa)'!$D$12*'CO2-Faktoren-Verkehr'!$D$6/1000*'Kosten Gas'!#REF!*100</f>
        <v>#REF!</v>
      </c>
    </row>
    <row r="17" spans="1:7" x14ac:dyDescent="0.6">
      <c r="A17" s="120" t="s">
        <v>6</v>
      </c>
      <c r="B17" s="121"/>
      <c r="C17" s="121"/>
      <c r="D17" s="122"/>
      <c r="E17" s="44" t="s">
        <v>76</v>
      </c>
      <c r="F17" s="44"/>
    </row>
    <row r="18" spans="1:7" x14ac:dyDescent="0.6">
      <c r="A18" s="123" t="s">
        <v>77</v>
      </c>
      <c r="B18" s="124"/>
      <c r="C18" s="124"/>
      <c r="D18" s="125"/>
      <c r="E18" s="32">
        <v>0.51</v>
      </c>
      <c r="F18" s="32" t="s">
        <v>75</v>
      </c>
      <c r="G18" s="33" t="s">
        <v>78</v>
      </c>
    </row>
  </sheetData>
  <mergeCells count="4">
    <mergeCell ref="A2:J2"/>
    <mergeCell ref="B4:C4"/>
    <mergeCell ref="A17:D17"/>
    <mergeCell ref="A18:D18"/>
  </mergeCells>
  <pageMargins left="0.7" right="0.7" top="0.78740157499999996" bottom="0.78740157499999996" header="0.3" footer="0.3"/>
  <pageSetup paperSize="9"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99FF6-B5A7-4984-9638-FEA8F43DA8E6}">
  <sheetPr>
    <pageSetUpPr fitToPage="1"/>
  </sheetPr>
  <dimension ref="A1:E118"/>
  <sheetViews>
    <sheetView topLeftCell="A6" workbookViewId="0">
      <selection activeCell="A25" sqref="A25"/>
    </sheetView>
  </sheetViews>
  <sheetFormatPr baseColWidth="10" defaultColWidth="10.36328125" defaultRowHeight="13" zeroHeight="1" x14ac:dyDescent="0.35"/>
  <cols>
    <col min="1" max="1" width="32.6328125" style="7" bestFit="1" customWidth="1"/>
    <col min="2" max="2" width="42.90625" style="7" customWidth="1"/>
    <col min="3" max="3" width="31" style="7" customWidth="1"/>
    <col min="4" max="4" width="31" style="6" customWidth="1"/>
    <col min="5" max="5" width="12.6328125" style="7" customWidth="1"/>
    <col min="6" max="16384" width="10.36328125" style="7"/>
  </cols>
  <sheetData>
    <row r="1" spans="1:5" ht="24.9" customHeight="1" x14ac:dyDescent="0.35">
      <c r="A1" s="126" t="s">
        <v>22</v>
      </c>
      <c r="B1" s="126"/>
      <c r="C1" s="126"/>
    </row>
    <row r="2" spans="1:5" ht="24.9" customHeight="1" x14ac:dyDescent="0.35">
      <c r="A2" s="127"/>
      <c r="B2" s="127"/>
      <c r="C2" s="127"/>
    </row>
    <row r="3" spans="1:5" ht="30" customHeight="1" x14ac:dyDescent="0.35">
      <c r="A3" s="128" t="s">
        <v>1</v>
      </c>
      <c r="B3" s="129"/>
      <c r="C3" s="8" t="s">
        <v>23</v>
      </c>
    </row>
    <row r="4" spans="1:5" ht="26.15" customHeight="1" x14ac:dyDescent="0.25">
      <c r="A4" s="130"/>
      <c r="B4" s="131"/>
      <c r="C4" s="9" t="s">
        <v>24</v>
      </c>
      <c r="D4" s="10" t="s">
        <v>25</v>
      </c>
      <c r="E4" s="9"/>
    </row>
    <row r="5" spans="1:5" ht="18" customHeight="1" x14ac:dyDescent="0.35">
      <c r="A5" s="11" t="s">
        <v>26</v>
      </c>
      <c r="B5" s="11" t="s">
        <v>27</v>
      </c>
      <c r="C5" s="12">
        <v>93.6</v>
      </c>
      <c r="D5" s="6">
        <f t="shared" ref="D5:D39" si="0">C5/277.78</f>
        <v>0.33695730434156529</v>
      </c>
    </row>
    <row r="6" spans="1:5" ht="18" customHeight="1" x14ac:dyDescent="0.35">
      <c r="A6" s="11"/>
      <c r="B6" s="11" t="s">
        <v>28</v>
      </c>
      <c r="C6" s="12">
        <v>93.6</v>
      </c>
      <c r="D6" s="6">
        <f t="shared" si="0"/>
        <v>0.33695730434156529</v>
      </c>
    </row>
    <row r="7" spans="1:5" ht="18" customHeight="1" x14ac:dyDescent="0.35">
      <c r="A7" s="11"/>
      <c r="B7" s="11" t="s">
        <v>29</v>
      </c>
      <c r="C7" s="12">
        <v>93.6</v>
      </c>
      <c r="D7" s="6">
        <f t="shared" si="0"/>
        <v>0.33695730434156529</v>
      </c>
    </row>
    <row r="8" spans="1:5" ht="18" customHeight="1" x14ac:dyDescent="0.35">
      <c r="A8" s="11" t="s">
        <v>30</v>
      </c>
      <c r="B8" s="11"/>
      <c r="C8" s="12">
        <v>108.1</v>
      </c>
      <c r="D8" s="6">
        <f t="shared" si="0"/>
        <v>0.38915688674490606</v>
      </c>
    </row>
    <row r="9" spans="1:5" ht="18" customHeight="1" x14ac:dyDescent="0.35">
      <c r="A9" s="11" t="s">
        <v>31</v>
      </c>
      <c r="B9" s="11" t="s">
        <v>27</v>
      </c>
      <c r="C9" s="12">
        <v>95.9</v>
      </c>
      <c r="D9" s="6">
        <f t="shared" si="0"/>
        <v>0.34523723810209522</v>
      </c>
    </row>
    <row r="10" spans="1:5" ht="18" customHeight="1" x14ac:dyDescent="0.35">
      <c r="A10" s="11"/>
      <c r="B10" s="11" t="s">
        <v>32</v>
      </c>
      <c r="C10" s="12">
        <v>95.9</v>
      </c>
      <c r="D10" s="6">
        <f t="shared" si="0"/>
        <v>0.34523723810209522</v>
      </c>
    </row>
    <row r="11" spans="1:5" ht="18" customHeight="1" x14ac:dyDescent="0.35">
      <c r="A11" s="11" t="s">
        <v>33</v>
      </c>
      <c r="B11" s="11" t="s">
        <v>34</v>
      </c>
      <c r="C11" s="12">
        <v>110.9</v>
      </c>
      <c r="D11" s="6">
        <f t="shared" si="0"/>
        <v>0.39923680610555123</v>
      </c>
    </row>
    <row r="12" spans="1:5" ht="18" customHeight="1" x14ac:dyDescent="0.35">
      <c r="A12" s="11"/>
      <c r="B12" s="11" t="s">
        <v>28</v>
      </c>
      <c r="C12" s="12">
        <v>103.8</v>
      </c>
      <c r="D12" s="6">
        <f t="shared" si="0"/>
        <v>0.37367701058391534</v>
      </c>
    </row>
    <row r="13" spans="1:5" ht="18" customHeight="1" x14ac:dyDescent="0.35">
      <c r="A13" s="11"/>
      <c r="B13" s="11" t="s">
        <v>35</v>
      </c>
      <c r="C13" s="12">
        <v>103.8</v>
      </c>
      <c r="D13" s="6">
        <f t="shared" si="0"/>
        <v>0.37367701058391534</v>
      </c>
    </row>
    <row r="14" spans="1:5" ht="18" customHeight="1" x14ac:dyDescent="0.35">
      <c r="A14" s="11" t="s">
        <v>36</v>
      </c>
      <c r="B14" s="11" t="s">
        <v>27</v>
      </c>
      <c r="C14" s="12">
        <v>99.6</v>
      </c>
      <c r="D14" s="6">
        <f t="shared" si="0"/>
        <v>0.35855713154294766</v>
      </c>
    </row>
    <row r="15" spans="1:5" ht="18" customHeight="1" x14ac:dyDescent="0.35">
      <c r="A15" s="11"/>
      <c r="B15" s="11" t="s">
        <v>37</v>
      </c>
      <c r="C15" s="12">
        <v>99.6</v>
      </c>
      <c r="D15" s="6">
        <f t="shared" si="0"/>
        <v>0.35855713154294766</v>
      </c>
    </row>
    <row r="16" spans="1:5" ht="18" customHeight="1" x14ac:dyDescent="0.35">
      <c r="A16" s="11" t="s">
        <v>38</v>
      </c>
      <c r="B16" s="11" t="s">
        <v>27</v>
      </c>
      <c r="C16" s="12">
        <v>109.6</v>
      </c>
      <c r="D16" s="6">
        <f t="shared" si="0"/>
        <v>0.39455684354525167</v>
      </c>
    </row>
    <row r="17" spans="1:4" ht="18" customHeight="1" x14ac:dyDescent="0.35">
      <c r="A17" s="11"/>
      <c r="B17" s="11" t="s">
        <v>39</v>
      </c>
      <c r="C17" s="12">
        <v>109.6</v>
      </c>
      <c r="D17" s="6">
        <f t="shared" si="0"/>
        <v>0.39455684354525167</v>
      </c>
    </row>
    <row r="18" spans="1:4" ht="18" customHeight="1" x14ac:dyDescent="0.35">
      <c r="A18" s="11"/>
      <c r="B18" s="11" t="s">
        <v>40</v>
      </c>
      <c r="C18" s="12">
        <v>109.6</v>
      </c>
      <c r="D18" s="6">
        <f t="shared" si="0"/>
        <v>0.39455684354525167</v>
      </c>
    </row>
    <row r="19" spans="1:4" ht="18" customHeight="1" x14ac:dyDescent="0.35">
      <c r="A19" s="11" t="s">
        <v>41</v>
      </c>
      <c r="B19" s="11"/>
      <c r="C19" s="12">
        <v>98.1</v>
      </c>
      <c r="D19" s="6">
        <f t="shared" si="0"/>
        <v>0.35315717474260205</v>
      </c>
    </row>
    <row r="20" spans="1:4" ht="18" customHeight="1" x14ac:dyDescent="0.35">
      <c r="A20" s="11" t="s">
        <v>42</v>
      </c>
      <c r="B20" s="11"/>
      <c r="C20" s="12">
        <v>95.6</v>
      </c>
      <c r="D20" s="6">
        <f t="shared" si="0"/>
        <v>0.34415724674202608</v>
      </c>
    </row>
    <row r="21" spans="1:4" ht="18" customHeight="1" x14ac:dyDescent="0.35">
      <c r="A21" s="11" t="s">
        <v>43</v>
      </c>
      <c r="B21" s="11"/>
      <c r="C21" s="12">
        <v>73.3</v>
      </c>
      <c r="D21" s="6">
        <f t="shared" si="0"/>
        <v>0.26387788897688819</v>
      </c>
    </row>
    <row r="22" spans="1:4" ht="18" customHeight="1" x14ac:dyDescent="0.35">
      <c r="A22" s="11" t="s">
        <v>44</v>
      </c>
      <c r="B22" s="11"/>
      <c r="C22" s="12">
        <v>73.099999999999994</v>
      </c>
      <c r="D22" s="6">
        <f t="shared" si="0"/>
        <v>0.26315789473684209</v>
      </c>
    </row>
    <row r="23" spans="1:4" ht="18" customHeight="1" x14ac:dyDescent="0.35">
      <c r="A23" s="11" t="s">
        <v>45</v>
      </c>
      <c r="B23" s="11"/>
      <c r="C23" s="12">
        <v>73.3</v>
      </c>
      <c r="D23" s="6">
        <f t="shared" si="0"/>
        <v>0.26387788897688819</v>
      </c>
    </row>
    <row r="24" spans="1:4" ht="18" customHeight="1" x14ac:dyDescent="0.35">
      <c r="A24" s="11" t="s">
        <v>46</v>
      </c>
      <c r="B24" s="11"/>
      <c r="C24" s="12">
        <v>70</v>
      </c>
      <c r="D24" s="6">
        <f t="shared" si="0"/>
        <v>0.25199798401612789</v>
      </c>
    </row>
    <row r="25" spans="1:4" ht="18" customHeight="1" x14ac:dyDescent="0.35">
      <c r="A25" s="11" t="s">
        <v>47</v>
      </c>
      <c r="B25" s="11"/>
      <c r="C25" s="12">
        <v>73.3</v>
      </c>
      <c r="D25" s="6">
        <f t="shared" si="0"/>
        <v>0.26387788897688819</v>
      </c>
    </row>
    <row r="26" spans="1:4" ht="18" customHeight="1" x14ac:dyDescent="0.35">
      <c r="A26" s="11" t="s">
        <v>48</v>
      </c>
      <c r="B26" s="11"/>
      <c r="C26" s="12">
        <v>74</v>
      </c>
      <c r="D26" s="6">
        <f t="shared" si="0"/>
        <v>0.26639786881704947</v>
      </c>
    </row>
    <row r="27" spans="1:4" ht="18" customHeight="1" x14ac:dyDescent="0.35">
      <c r="A27" s="11" t="s">
        <v>49</v>
      </c>
      <c r="B27" s="11"/>
      <c r="C27" s="12">
        <v>74</v>
      </c>
      <c r="D27" s="6">
        <f t="shared" si="0"/>
        <v>0.26639786881704947</v>
      </c>
    </row>
    <row r="28" spans="1:4" ht="18" customHeight="1" x14ac:dyDescent="0.35">
      <c r="A28" s="11" t="s">
        <v>50</v>
      </c>
      <c r="B28" s="11"/>
      <c r="C28" s="12">
        <v>81.3</v>
      </c>
      <c r="D28" s="6">
        <f t="shared" si="0"/>
        <v>0.2926776585787314</v>
      </c>
    </row>
    <row r="29" spans="1:4" ht="18" customHeight="1" x14ac:dyDescent="0.35">
      <c r="A29" s="11" t="s">
        <v>51</v>
      </c>
      <c r="B29" s="11"/>
      <c r="C29" s="12">
        <v>95.7</v>
      </c>
      <c r="D29" s="6">
        <f t="shared" si="0"/>
        <v>0.34451724386204913</v>
      </c>
    </row>
    <row r="30" spans="1:4" ht="18" customHeight="1" x14ac:dyDescent="0.35">
      <c r="A30" s="11" t="s">
        <v>52</v>
      </c>
      <c r="B30" s="11"/>
      <c r="C30" s="12">
        <v>82.7</v>
      </c>
      <c r="D30" s="6">
        <f t="shared" si="0"/>
        <v>0.29771761825905396</v>
      </c>
    </row>
    <row r="31" spans="1:4" s="16" customFormat="1" ht="18" customHeight="1" x14ac:dyDescent="0.35">
      <c r="A31" s="13" t="s">
        <v>6</v>
      </c>
      <c r="B31" s="13"/>
      <c r="C31" s="14">
        <v>65.5</v>
      </c>
      <c r="D31" s="15">
        <f t="shared" si="0"/>
        <v>0.23579811361509109</v>
      </c>
    </row>
    <row r="32" spans="1:4" ht="18" customHeight="1" x14ac:dyDescent="0.35">
      <c r="A32" s="11" t="s">
        <v>53</v>
      </c>
      <c r="B32" s="11"/>
      <c r="C32" s="12">
        <v>61.2</v>
      </c>
      <c r="D32" s="6">
        <f t="shared" si="0"/>
        <v>0.2203182374541004</v>
      </c>
    </row>
    <row r="33" spans="1:4" ht="18" customHeight="1" x14ac:dyDescent="0.35">
      <c r="A33" s="11" t="s">
        <v>54</v>
      </c>
      <c r="B33" s="11"/>
      <c r="C33" s="12">
        <v>41.2</v>
      </c>
      <c r="D33" s="6">
        <f t="shared" si="0"/>
        <v>0.14831881344949244</v>
      </c>
    </row>
    <row r="34" spans="1:4" ht="18" customHeight="1" x14ac:dyDescent="0.35">
      <c r="A34" s="11" t="s">
        <v>55</v>
      </c>
      <c r="B34" s="11"/>
      <c r="C34" s="12">
        <v>55.9</v>
      </c>
      <c r="D34" s="6">
        <f t="shared" si="0"/>
        <v>0.20123839009287928</v>
      </c>
    </row>
    <row r="35" spans="1:4" ht="18" customHeight="1" x14ac:dyDescent="0.35">
      <c r="A35" s="11" t="s">
        <v>56</v>
      </c>
      <c r="B35" s="11"/>
      <c r="C35" s="12">
        <v>61.9</v>
      </c>
      <c r="D35" s="6">
        <f t="shared" si="0"/>
        <v>0.22283821729426168</v>
      </c>
    </row>
    <row r="36" spans="1:4" ht="18" customHeight="1" x14ac:dyDescent="0.35">
      <c r="A36" s="11" t="s">
        <v>57</v>
      </c>
      <c r="B36" s="11"/>
      <c r="C36" s="12">
        <v>68.099999999999994</v>
      </c>
      <c r="D36" s="6">
        <f t="shared" si="0"/>
        <v>0.24515803873569011</v>
      </c>
    </row>
    <row r="37" spans="1:4" ht="18" customHeight="1" x14ac:dyDescent="0.35">
      <c r="A37" s="11" t="s">
        <v>58</v>
      </c>
      <c r="B37" s="11"/>
      <c r="C37" s="12">
        <v>139</v>
      </c>
      <c r="D37" s="6">
        <f t="shared" si="0"/>
        <v>0.5003959968320254</v>
      </c>
    </row>
    <row r="38" spans="1:4" ht="18" customHeight="1" x14ac:dyDescent="0.35">
      <c r="A38" s="11" t="s">
        <v>59</v>
      </c>
      <c r="B38" s="11"/>
      <c r="C38" s="12">
        <v>91.5</v>
      </c>
      <c r="D38" s="6">
        <f t="shared" si="0"/>
        <v>0.32939736482108145</v>
      </c>
    </row>
    <row r="39" spans="1:4" ht="18" customHeight="1" x14ac:dyDescent="0.35">
      <c r="A39" s="11" t="s">
        <v>60</v>
      </c>
      <c r="B39" s="11"/>
      <c r="C39" s="12">
        <v>71.099999999999994</v>
      </c>
      <c r="D39" s="6">
        <f t="shared" si="0"/>
        <v>0.2559579523363813</v>
      </c>
    </row>
    <row r="40" spans="1:4" ht="18" customHeight="1" x14ac:dyDescent="0.35">
      <c r="A40" s="17" t="s">
        <v>61</v>
      </c>
      <c r="B40" s="11"/>
      <c r="C40" s="18"/>
    </row>
    <row r="41" spans="1:4" s="17" customFormat="1" ht="12.75" customHeight="1" x14ac:dyDescent="0.35">
      <c r="A41" s="17" t="s">
        <v>62</v>
      </c>
      <c r="D41" s="6"/>
    </row>
    <row r="42" spans="1:4" x14ac:dyDescent="0.35"/>
    <row r="43" spans="1:4" x14ac:dyDescent="0.35"/>
    <row r="44" spans="1:4" x14ac:dyDescent="0.35"/>
    <row r="45" spans="1:4" x14ac:dyDescent="0.35"/>
    <row r="46" spans="1:4" x14ac:dyDescent="0.35"/>
    <row r="47" spans="1:4" x14ac:dyDescent="0.35"/>
    <row r="48" spans="1:4" x14ac:dyDescent="0.35"/>
    <row r="49" x14ac:dyDescent="0.35"/>
    <row r="50" x14ac:dyDescent="0.35"/>
    <row r="51" x14ac:dyDescent="0.35"/>
    <row r="52" x14ac:dyDescent="0.35"/>
    <row r="53" x14ac:dyDescent="0.35"/>
    <row r="54" x14ac:dyDescent="0.35"/>
    <row r="55" hidden="1" x14ac:dyDescent="0.35"/>
    <row r="59" x14ac:dyDescent="0.35"/>
    <row r="60" x14ac:dyDescent="0.35"/>
    <row r="61" x14ac:dyDescent="0.35"/>
    <row r="62" x14ac:dyDescent="0.35"/>
    <row r="63" x14ac:dyDescent="0.35"/>
    <row r="64" x14ac:dyDescent="0.35"/>
    <row r="65" x14ac:dyDescent="0.35"/>
    <row r="66" x14ac:dyDescent="0.35"/>
    <row r="70"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91" x14ac:dyDescent="0.35"/>
    <row r="92" x14ac:dyDescent="0.35"/>
    <row r="93" x14ac:dyDescent="0.35"/>
    <row r="94" hidden="1"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sheetData>
  <mergeCells count="3">
    <mergeCell ref="A1:C1"/>
    <mergeCell ref="A2:C2"/>
    <mergeCell ref="A3:B4"/>
  </mergeCells>
  <printOptions horizontalCentered="1"/>
  <pageMargins left="0.39370078740157483" right="0.39370078740157483" top="0.98425196850393704" bottom="0.98425196850393704" header="0.39370078740157483" footer="0.39370078740157483"/>
  <pageSetup paperSize="9" scale="96"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8</vt:i4>
      </vt:variant>
    </vt:vector>
  </HeadingPairs>
  <TitlesOfParts>
    <vt:vector size="21" baseType="lpstr">
      <vt:lpstr>Einführung</vt:lpstr>
      <vt:lpstr>CO2_Preis</vt:lpstr>
      <vt:lpstr>Kosten Gas</vt:lpstr>
      <vt:lpstr>Kosten Wärme</vt:lpstr>
      <vt:lpstr>Kosten Strom</vt:lpstr>
      <vt:lpstr>Einzelbetrachtung</vt:lpstr>
      <vt:lpstr>Bsp. Kosten Gas</vt:lpstr>
      <vt:lpstr>Preisauswirkungen</vt:lpstr>
      <vt:lpstr>CO2-Faktoren</vt:lpstr>
      <vt:lpstr>Heiz- und Brennwert (Bafa)</vt:lpstr>
      <vt:lpstr>CO2-Faktoren (LAK)</vt:lpstr>
      <vt:lpstr>CO2-Faktoren-Verkehr</vt:lpstr>
      <vt:lpstr>Umrechnungen</vt:lpstr>
      <vt:lpstr>CO2_Aufschlag</vt:lpstr>
      <vt:lpstr>CO2_Aufschlag_ExcelAlt</vt:lpstr>
      <vt:lpstr>'Bsp. Kosten Gas'!Druckbereich</vt:lpstr>
      <vt:lpstr>Einführung!Druckbereich</vt:lpstr>
      <vt:lpstr>Einzelbetrachtung!Druckbereich</vt:lpstr>
      <vt:lpstr>'Kosten Gas'!Druckbereich</vt:lpstr>
      <vt:lpstr>'Kosten Strom'!Druckbereich</vt:lpstr>
      <vt:lpstr>'Kosten Wärme'!Druckbereich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Ngahan</dc:creator>
  <cp:lastModifiedBy>Nick Stowasser</cp:lastModifiedBy>
  <cp:lastPrinted>2021-02-03T09:45:02Z</cp:lastPrinted>
  <dcterms:created xsi:type="dcterms:W3CDTF">2020-12-15T08:47:33Z</dcterms:created>
  <dcterms:modified xsi:type="dcterms:W3CDTF">2023-01-13T09:41:36Z</dcterms:modified>
</cp:coreProperties>
</file>